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705" activeTab="5"/>
  </bookViews>
  <sheets>
    <sheet name="MULTIPLIERS" sheetId="1" r:id="rId1"/>
    <sheet name="U9" sheetId="2" r:id="rId2"/>
    <sheet name="U11" sheetId="3" r:id="rId3"/>
    <sheet name="U11 GIRLS" sheetId="4" r:id="rId4"/>
    <sheet name="U14" sheetId="5" r:id="rId5"/>
    <sheet name="U18" sheetId="6" r:id="rId6"/>
    <sheet name="Prize calculator" sheetId="7" r:id="rId7"/>
    <sheet name="RULES" sheetId="8" r:id="rId8"/>
  </sheets>
  <definedNames>
    <definedName name="_xlnm.Print_Area" localSheetId="0">'MULTIPLIERS'!$A$19:$D$31</definedName>
    <definedName name="_xlnm.Print_Area" localSheetId="7">'RULES'!#REF!</definedName>
  </definedNames>
  <calcPr fullCalcOnLoad="1"/>
</workbook>
</file>

<file path=xl/sharedStrings.xml><?xml version="1.0" encoding="utf-8"?>
<sst xmlns="http://schemas.openxmlformats.org/spreadsheetml/2006/main" count="559" uniqueCount="256">
  <si>
    <t>Forename</t>
  </si>
  <si>
    <t>Surname</t>
  </si>
  <si>
    <t>GP 1</t>
  </si>
  <si>
    <t>GP 2</t>
  </si>
  <si>
    <t>GP 3</t>
  </si>
  <si>
    <t>GP 4</t>
  </si>
  <si>
    <t>GP 5</t>
  </si>
  <si>
    <t>GP Pts</t>
  </si>
  <si>
    <t>James</t>
  </si>
  <si>
    <t>Thomas</t>
  </si>
  <si>
    <t>Player A, B and C all score 5 points. Only Player A and Player B have played each other and in that game Player A won. The scoring</t>
  </si>
  <si>
    <t>Gold - Player A</t>
  </si>
  <si>
    <t>Silver - Player C</t>
  </si>
  <si>
    <t>Bronze - Player B</t>
  </si>
  <si>
    <t>Other GP Rules</t>
  </si>
  <si>
    <t>For example:</t>
  </si>
  <si>
    <t>Basildon - November</t>
  </si>
  <si>
    <t>The first tiebreak criterion in GP events is the sum of progressive scores.</t>
  </si>
  <si>
    <t>The second criterion is head to head.</t>
  </si>
  <si>
    <t>In the case where there are more than 2 tied players, then a system of plus and minus scores is used to determine order.</t>
  </si>
  <si>
    <t>If that fails to split the players, then the place will be shared.</t>
  </si>
  <si>
    <t>Muhunthan</t>
  </si>
  <si>
    <t>Chelmsford - October</t>
  </si>
  <si>
    <r>
      <t xml:space="preserve">The Essex Grand Prix </t>
    </r>
    <r>
      <rPr>
        <b/>
        <sz val="10"/>
        <rFont val="Arial"/>
        <family val="2"/>
      </rPr>
      <t>this year</t>
    </r>
    <r>
      <rPr>
        <sz val="10"/>
        <rFont val="Arial"/>
        <family val="0"/>
      </rPr>
      <t xml:space="preserve"> is comprised of 5 tournaments.</t>
    </r>
  </si>
  <si>
    <t xml:space="preserve">GP3 </t>
  </si>
  <si>
    <t xml:space="preserve">GP 4 </t>
  </si>
  <si>
    <t>Colchester - May</t>
  </si>
  <si>
    <t>Willoughby</t>
  </si>
  <si>
    <t>Nina</t>
  </si>
  <si>
    <t>Pert</t>
  </si>
  <si>
    <t>Max</t>
  </si>
  <si>
    <t>to</t>
  </si>
  <si>
    <t>Played 2 or more</t>
  </si>
  <si>
    <t>Prizes</t>
  </si>
  <si>
    <t>Tie-Breaks - for use in all tournament sections.</t>
  </si>
  <si>
    <t>Southend - February</t>
  </si>
  <si>
    <t>U9</t>
  </si>
  <si>
    <t>U11</t>
  </si>
  <si>
    <t>U14</t>
  </si>
  <si>
    <t>U18</t>
  </si>
  <si>
    <t xml:space="preserve">Section entered  </t>
  </si>
  <si>
    <t xml:space="preserve">U6  </t>
  </si>
  <si>
    <t xml:space="preserve">U8  </t>
  </si>
  <si>
    <t xml:space="preserve">U10   </t>
  </si>
  <si>
    <t xml:space="preserve">U11 </t>
  </si>
  <si>
    <t xml:space="preserve">U12  </t>
  </si>
  <si>
    <t xml:space="preserve">U14 </t>
  </si>
  <si>
    <t xml:space="preserve">U18 minor  </t>
  </si>
  <si>
    <t xml:space="preserve">U18 Open  </t>
  </si>
  <si>
    <t xml:space="preserve">U9 </t>
  </si>
  <si>
    <t>U6</t>
  </si>
  <si>
    <t xml:space="preserve">U8 </t>
  </si>
  <si>
    <t xml:space="preserve">U10  </t>
  </si>
  <si>
    <t>U12</t>
  </si>
  <si>
    <t xml:space="preserve">U18 minor </t>
  </si>
  <si>
    <t>Latypova</t>
  </si>
  <si>
    <t>Olga</t>
  </si>
  <si>
    <t>Molostvov</t>
  </si>
  <si>
    <t>Charlotte</t>
  </si>
  <si>
    <t>Badhrinath</t>
  </si>
  <si>
    <t>Adhvaith</t>
  </si>
  <si>
    <t>Horton</t>
  </si>
  <si>
    <t>Jake</t>
  </si>
  <si>
    <t>Ryan</t>
  </si>
  <si>
    <t>Charlie</t>
  </si>
  <si>
    <t>Basildon Open</t>
  </si>
  <si>
    <t>The multiplier used is different for each section. See the tab MULTIPLIERS.</t>
  </si>
  <si>
    <t>Shayan</t>
  </si>
  <si>
    <t>Gohil</t>
  </si>
  <si>
    <t>Charukgan</t>
  </si>
  <si>
    <t>Mae</t>
  </si>
  <si>
    <t>Byon</t>
  </si>
  <si>
    <t>Meyer</t>
  </si>
  <si>
    <t>Jaideep</t>
  </si>
  <si>
    <t>Cheema</t>
  </si>
  <si>
    <t>Dinil</t>
  </si>
  <si>
    <t>Siriwardana</t>
  </si>
  <si>
    <t>Section entered</t>
  </si>
  <si>
    <t>Arianna</t>
  </si>
  <si>
    <t>Granger</t>
  </si>
  <si>
    <t>Catabay</t>
  </si>
  <si>
    <t>Fraser</t>
  </si>
  <si>
    <t>Caves</t>
  </si>
  <si>
    <t>Sebastian</t>
  </si>
  <si>
    <t>Joshua</t>
  </si>
  <si>
    <t>Joseph</t>
  </si>
  <si>
    <t>Jonathan</t>
  </si>
  <si>
    <t>Cheung</t>
  </si>
  <si>
    <t>Jishnu</t>
  </si>
  <si>
    <t>Rajaram</t>
  </si>
  <si>
    <t>Lakshan</t>
  </si>
  <si>
    <t>Siddharth</t>
  </si>
  <si>
    <t>Summers</t>
  </si>
  <si>
    <t>Leonard</t>
  </si>
  <si>
    <t>Singh</t>
  </si>
  <si>
    <t>Rapley Mende</t>
  </si>
  <si>
    <t>`</t>
  </si>
  <si>
    <t xml:space="preserve"> </t>
  </si>
  <si>
    <t>Alyssa</t>
  </si>
  <si>
    <t>Omoruyi</t>
  </si>
  <si>
    <t>Ishita</t>
  </si>
  <si>
    <t>Matei</t>
  </si>
  <si>
    <t>Coseru</t>
  </si>
  <si>
    <t>Bhavana</t>
  </si>
  <si>
    <t>Chatti</t>
  </si>
  <si>
    <t>Charan</t>
  </si>
  <si>
    <t>Benerayan</t>
  </si>
  <si>
    <t>Adam</t>
  </si>
  <si>
    <t>Akhtar</t>
  </si>
  <si>
    <t>Rares</t>
  </si>
  <si>
    <t>Meca</t>
  </si>
  <si>
    <t>Tejas</t>
  </si>
  <si>
    <t>Mulay</t>
  </si>
  <si>
    <t>Dylan</t>
  </si>
  <si>
    <t>Unnabhv</t>
  </si>
  <si>
    <t>Maheshwari</t>
  </si>
  <si>
    <t>Huzaifa</t>
  </si>
  <si>
    <t>Baig</t>
  </si>
  <si>
    <t>Anna</t>
  </si>
  <si>
    <t>Berdnik</t>
  </si>
  <si>
    <t>Phillips</t>
  </si>
  <si>
    <t>Guha</t>
  </si>
  <si>
    <t>Karanam</t>
  </si>
  <si>
    <t>Andrei</t>
  </si>
  <si>
    <t>Axente</t>
  </si>
  <si>
    <t>Olivia</t>
  </si>
  <si>
    <t xml:space="preserve">Robert </t>
  </si>
  <si>
    <t>Latypov</t>
  </si>
  <si>
    <t>Luoke</t>
  </si>
  <si>
    <t>Wang</t>
  </si>
  <si>
    <t>Archie</t>
  </si>
  <si>
    <t>Lake</t>
  </si>
  <si>
    <t>Freddie</t>
  </si>
  <si>
    <t>Cooper</t>
  </si>
  <si>
    <t>Neili</t>
  </si>
  <si>
    <t>De Costa</t>
  </si>
  <si>
    <t>Jesvee</t>
  </si>
  <si>
    <t>Vesly</t>
  </si>
  <si>
    <t>Rezin</t>
  </si>
  <si>
    <t>Chris</t>
  </si>
  <si>
    <t>Puthanveettil</t>
  </si>
  <si>
    <t>Kingsley</t>
  </si>
  <si>
    <t>He</t>
  </si>
  <si>
    <t>Rishi</t>
  </si>
  <si>
    <t>Jethwa</t>
  </si>
  <si>
    <t>Nye</t>
  </si>
  <si>
    <t>Russell</t>
  </si>
  <si>
    <t>Dilsher</t>
  </si>
  <si>
    <t>Aryan</t>
  </si>
  <si>
    <t>Anoop</t>
  </si>
  <si>
    <t>Yahya</t>
  </si>
  <si>
    <t>Ferdhaus</t>
  </si>
  <si>
    <t>Markos</t>
  </si>
  <si>
    <t>Mouratidis</t>
  </si>
  <si>
    <t>Shane</t>
  </si>
  <si>
    <t>Robert-Tariah</t>
  </si>
  <si>
    <t>Annchen</t>
  </si>
  <si>
    <t>Jones</t>
  </si>
  <si>
    <t>Miguel</t>
  </si>
  <si>
    <t>Jaden</t>
  </si>
  <si>
    <t>Ranulph</t>
  </si>
  <si>
    <t>Usher</t>
  </si>
  <si>
    <t>Jassar</t>
  </si>
  <si>
    <t>Hector</t>
  </si>
  <si>
    <t>Bunch</t>
  </si>
  <si>
    <t>William</t>
  </si>
  <si>
    <t>Barringer-Allen</t>
  </si>
  <si>
    <t>Gould</t>
  </si>
  <si>
    <t>Caillyn</t>
  </si>
  <si>
    <t>Dwayne</t>
  </si>
  <si>
    <t>Ramirez</t>
  </si>
  <si>
    <t>Alberto</t>
  </si>
  <si>
    <t>Westacott</t>
  </si>
  <si>
    <t>Leomaran</t>
  </si>
  <si>
    <t>Senthan</t>
  </si>
  <si>
    <t>Black</t>
  </si>
  <si>
    <t>Rodrigo</t>
  </si>
  <si>
    <t>Sanchez</t>
  </si>
  <si>
    <t>Nagam</t>
  </si>
  <si>
    <t>Varshitha</t>
  </si>
  <si>
    <t>Cailin</t>
  </si>
  <si>
    <t>Alexander</t>
  </si>
  <si>
    <t>Lawther</t>
  </si>
  <si>
    <t>Cable</t>
  </si>
  <si>
    <t xml:space="preserve">Solan </t>
  </si>
  <si>
    <t>Mukherji</t>
  </si>
  <si>
    <t>Gus</t>
  </si>
  <si>
    <t>ESSEX U11 CHAMPIONSHIP 2019-20</t>
  </si>
  <si>
    <t>ESSEX U9 CHAMPIONSHIP 2019-20</t>
  </si>
  <si>
    <t>ESSEX U11 GIRLS' CHAMPIONSHIP 2019-20</t>
  </si>
  <si>
    <t>ESSEX U14 CHAMPIONSHIP 2019-20</t>
  </si>
  <si>
    <t>U11 Girls' Championship</t>
  </si>
  <si>
    <t xml:space="preserve"> Section Multiplier</t>
  </si>
  <si>
    <t>Essex Junior Championship Rules</t>
  </si>
  <si>
    <t>Rules at 09/10/2019</t>
  </si>
  <si>
    <t>Chelmsord - June</t>
  </si>
  <si>
    <t>There are 5 Championship sections -  Under 9, Under 11, Girls Under 11, Under 14 and Under 18</t>
  </si>
  <si>
    <t>Championship points are awarded according to the tournament section in which a player has played.</t>
  </si>
  <si>
    <t>is Player A +1 for winning, Player B -1 for a loss and Player C 0 for having no game. The prizes would be distributed as follows :-</t>
  </si>
  <si>
    <t>1. The player with the highest points total in the U9 section will be awarded the title of Essex U9 Champion.</t>
  </si>
  <si>
    <t>2. The player with the highest points total in the U11 section will be awarded the title of Essex U11 Champion.</t>
  </si>
  <si>
    <t>3. The Girl with the highest points total in the Girls U11 section will be awarded the title of Essex Girls U11 Champion.</t>
  </si>
  <si>
    <t>4. The player with the highest points total in the U14 section will be awarded the title of Essex U14 Champion.</t>
  </si>
  <si>
    <t>5. The player with the highest points total in the U18 section will be awarded the title of Essex U18 Champion.</t>
  </si>
  <si>
    <t>6. There will be one extra prize for every six entrants who have played in a minimum of two GP events, to a maximum of 5th place.</t>
  </si>
  <si>
    <t>7. For the Grand Prix the best 3 of 5 scores will count towards the total.</t>
  </si>
  <si>
    <t>8. Players can only score GP points for their own GP age section but there is no restriction on entering older age sections within a tournament.</t>
  </si>
  <si>
    <t>9. In the unlikely event that age sections are merged then GP Points will be adjusted accordingly.</t>
  </si>
  <si>
    <t>10. In the event of a tie in one of the prize-wining positions, the tie-break will be the sum of the 2 best scores, followed by the best score.</t>
  </si>
  <si>
    <t>11. The value and division of cash prizes in the under 18 sections will be decided by the Championship Manager and the Tournament Organiser.</t>
  </si>
  <si>
    <t>12. The Championship Manager will decide any matter not covered above.</t>
  </si>
  <si>
    <t>SECTION MULTIPLIERS</t>
  </si>
  <si>
    <t>Championships 2019-20                Multiplier for</t>
  </si>
  <si>
    <t xml:space="preserve">                                  championship contested</t>
  </si>
  <si>
    <t>Rajesh</t>
  </si>
  <si>
    <t>Bhramav</t>
  </si>
  <si>
    <t>Abigail</t>
  </si>
  <si>
    <t>Weersing</t>
  </si>
  <si>
    <t>Alice</t>
  </si>
  <si>
    <t>White</t>
  </si>
  <si>
    <t>Smerdon</t>
  </si>
  <si>
    <t>Yau</t>
  </si>
  <si>
    <t>Ethan</t>
  </si>
  <si>
    <t>Farheen</t>
  </si>
  <si>
    <t>Jawad</t>
  </si>
  <si>
    <t>Story</t>
  </si>
  <si>
    <t xml:space="preserve">Evan </t>
  </si>
  <si>
    <t>Poon</t>
  </si>
  <si>
    <t>Torne</t>
  </si>
  <si>
    <t>Bhat</t>
  </si>
  <si>
    <t>Adhij</t>
  </si>
  <si>
    <t>Harvey</t>
  </si>
  <si>
    <t>Clarke</t>
  </si>
  <si>
    <t>Deimantas</t>
  </si>
  <si>
    <t>Salkauskas</t>
  </si>
  <si>
    <t>Ruqayyah</t>
  </si>
  <si>
    <t>Jacob</t>
  </si>
  <si>
    <t>Bullard</t>
  </si>
  <si>
    <t>Maheep</t>
  </si>
  <si>
    <t>Saravanan</t>
  </si>
  <si>
    <t>Abilash</t>
  </si>
  <si>
    <t>Fullerton</t>
  </si>
  <si>
    <t>Faraz</t>
  </si>
  <si>
    <t>Choudhry</t>
  </si>
  <si>
    <t>Henry</t>
  </si>
  <si>
    <t>Wilkes</t>
  </si>
  <si>
    <t>Ismail</t>
  </si>
  <si>
    <t>Mohammed A</t>
  </si>
  <si>
    <t>Bowden</t>
  </si>
  <si>
    <t>Asci-Khela</t>
  </si>
  <si>
    <t>Madison</t>
  </si>
  <si>
    <t>Rida</t>
  </si>
  <si>
    <t xml:space="preserve"> -</t>
  </si>
  <si>
    <t>-</t>
  </si>
  <si>
    <t>Dmitry</t>
  </si>
  <si>
    <t>ESSEX U18 CHAMPIONSHIP 2019-20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</si>
</sst>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;@"/>
    <numFmt numFmtId="169" formatCode="0.0"/>
    <numFmt numFmtId="170" formatCode="0.000"/>
    <numFmt numFmtId="171" formatCode="0.000000"/>
    <numFmt numFmtId="172" formatCode="0.00000"/>
    <numFmt numFmtId="173" formatCode="0.0000"/>
    <numFmt numFmtId="174" formatCode="0.0%"/>
  </numFmts>
  <fonts count="5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u val="single"/>
      <sz val="9.6"/>
      <color indexed="12"/>
      <name val="Arial"/>
      <family val="2"/>
    </font>
    <font>
      <u val="single"/>
      <sz val="9.6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name val="Arial Unicode MS"/>
      <family val="2"/>
    </font>
    <font>
      <b/>
      <u val="single"/>
      <sz val="10"/>
      <name val="Arial Unicode MS"/>
      <family val="2"/>
    </font>
    <font>
      <b/>
      <sz val="11"/>
      <name val="Arial"/>
      <family val="2"/>
    </font>
    <font>
      <b/>
      <u val="single"/>
      <sz val="11"/>
      <name val="Calibri"/>
      <family val="2"/>
    </font>
    <font>
      <sz val="9"/>
      <name val="Arial"/>
      <family val="2"/>
    </font>
    <font>
      <sz val="4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9" fillId="0" borderId="15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9" fontId="9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wrapText="1"/>
    </xf>
    <xf numFmtId="174" fontId="0" fillId="0" borderId="0" xfId="59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2" fontId="15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 wrapText="1"/>
    </xf>
    <xf numFmtId="0" fontId="1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169" fontId="0" fillId="0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9" fillId="0" borderId="21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7">
      <selection activeCell="D22" sqref="D22"/>
    </sheetView>
  </sheetViews>
  <sheetFormatPr defaultColWidth="9.140625" defaultRowHeight="12.75"/>
  <cols>
    <col min="1" max="1" width="23.28125" style="0" customWidth="1"/>
    <col min="3" max="3" width="9.57421875" style="0" bestFit="1" customWidth="1"/>
  </cols>
  <sheetData>
    <row r="1" ht="22.5">
      <c r="A1" s="1" t="s">
        <v>211</v>
      </c>
    </row>
    <row r="4" ht="12.75">
      <c r="A4" s="19" t="s">
        <v>212</v>
      </c>
    </row>
    <row r="5" ht="12.75">
      <c r="B5" s="44" t="s">
        <v>213</v>
      </c>
    </row>
    <row r="7" spans="1:5" ht="13.5">
      <c r="A7" s="19" t="s">
        <v>40</v>
      </c>
      <c r="B7" s="42" t="s">
        <v>36</v>
      </c>
      <c r="C7" s="42" t="s">
        <v>37</v>
      </c>
      <c r="D7" s="42" t="s">
        <v>38</v>
      </c>
      <c r="E7" s="42" t="s">
        <v>39</v>
      </c>
    </row>
    <row r="8" spans="1:5" ht="12.75">
      <c r="A8" s="3" t="s">
        <v>41</v>
      </c>
      <c r="B8" s="43">
        <v>1.5</v>
      </c>
      <c r="C8" s="43"/>
      <c r="D8" s="43"/>
      <c r="E8" s="43"/>
    </row>
    <row r="9" spans="1:6" ht="12.75">
      <c r="A9" s="3" t="s">
        <v>42</v>
      </c>
      <c r="B9" s="38">
        <v>2</v>
      </c>
      <c r="C9" s="38"/>
      <c r="D9" s="38"/>
      <c r="E9" s="38"/>
      <c r="F9" s="11"/>
    </row>
    <row r="10" spans="1:6" ht="12.75">
      <c r="A10" s="3" t="s">
        <v>49</v>
      </c>
      <c r="B10" s="38">
        <v>3</v>
      </c>
      <c r="C10" s="38"/>
      <c r="D10" s="38"/>
      <c r="E10" s="38"/>
      <c r="F10" s="11"/>
    </row>
    <row r="11" spans="1:6" ht="12.75">
      <c r="A11" s="3" t="s">
        <v>43</v>
      </c>
      <c r="B11" s="38">
        <v>4</v>
      </c>
      <c r="C11" s="38">
        <v>2</v>
      </c>
      <c r="D11" s="38"/>
      <c r="E11" s="38"/>
      <c r="F11" s="11"/>
    </row>
    <row r="12" spans="1:10" ht="12.75">
      <c r="A12" s="3" t="s">
        <v>44</v>
      </c>
      <c r="B12" s="38">
        <v>4.5</v>
      </c>
      <c r="C12" s="38">
        <v>3</v>
      </c>
      <c r="D12" s="38"/>
      <c r="E12" s="38"/>
      <c r="F12" s="11"/>
      <c r="I12" s="26"/>
      <c r="J12" s="29"/>
    </row>
    <row r="13" spans="1:10" ht="12.75">
      <c r="A13" s="3" t="s">
        <v>45</v>
      </c>
      <c r="B13" s="38">
        <v>5</v>
      </c>
      <c r="C13" s="38">
        <v>4</v>
      </c>
      <c r="D13" s="38">
        <v>2.5</v>
      </c>
      <c r="E13" s="38"/>
      <c r="F13" s="11"/>
      <c r="J13" s="30"/>
    </row>
    <row r="14" spans="1:6" ht="12.75">
      <c r="A14" s="3" t="s">
        <v>46</v>
      </c>
      <c r="B14" s="38">
        <v>5</v>
      </c>
      <c r="C14" s="38">
        <v>4</v>
      </c>
      <c r="D14" s="38">
        <v>2.5</v>
      </c>
      <c r="E14" s="38"/>
      <c r="F14" s="11"/>
    </row>
    <row r="15" spans="1:8" ht="12.75">
      <c r="A15" s="3" t="s">
        <v>47</v>
      </c>
      <c r="B15" s="38">
        <v>5</v>
      </c>
      <c r="C15" s="38">
        <v>3</v>
      </c>
      <c r="D15" s="38">
        <v>2.5</v>
      </c>
      <c r="E15" s="38">
        <v>3</v>
      </c>
      <c r="F15" s="11"/>
      <c r="H15" s="43"/>
    </row>
    <row r="16" spans="1:8" ht="12.75">
      <c r="A16" s="3" t="s">
        <v>48</v>
      </c>
      <c r="B16" s="38">
        <v>6</v>
      </c>
      <c r="C16" s="38">
        <v>5.5</v>
      </c>
      <c r="D16" s="38">
        <v>4.5</v>
      </c>
      <c r="E16" s="38">
        <v>5</v>
      </c>
      <c r="F16" s="11"/>
      <c r="H16" s="43"/>
    </row>
    <row r="17" spans="1:6" ht="12.75">
      <c r="A17" s="3" t="s">
        <v>65</v>
      </c>
      <c r="B17" s="38">
        <v>7</v>
      </c>
      <c r="C17" s="38">
        <v>6.5</v>
      </c>
      <c r="D17" s="38">
        <v>5.5</v>
      </c>
      <c r="E17" s="38">
        <v>6</v>
      </c>
      <c r="F17" s="11"/>
    </row>
    <row r="18" spans="1:6" ht="12.75">
      <c r="A18" s="3"/>
      <c r="B18" s="38"/>
      <c r="C18" s="6"/>
      <c r="D18" s="6"/>
      <c r="E18" s="6"/>
      <c r="F18" s="11"/>
    </row>
    <row r="19" spans="1:6" ht="12.75">
      <c r="A19" s="20" t="s">
        <v>191</v>
      </c>
      <c r="B19" s="6"/>
      <c r="C19" s="6"/>
      <c r="D19" s="6"/>
      <c r="E19" s="6"/>
      <c r="F19" s="11"/>
    </row>
    <row r="20" spans="2:6" ht="12.75">
      <c r="B20" s="6"/>
      <c r="C20" s="6"/>
      <c r="D20" s="6"/>
      <c r="E20" s="6"/>
      <c r="F20" s="11"/>
    </row>
    <row r="21" spans="1:6" ht="12.75">
      <c r="A21" s="19" t="s">
        <v>77</v>
      </c>
      <c r="B21" s="87" t="s">
        <v>192</v>
      </c>
      <c r="C21" s="6"/>
      <c r="D21" s="6"/>
      <c r="E21" s="6"/>
      <c r="F21" s="11"/>
    </row>
    <row r="22" spans="1:6" ht="12.75">
      <c r="A22" s="3" t="s">
        <v>50</v>
      </c>
      <c r="B22" s="38">
        <v>1.5</v>
      </c>
      <c r="C22" s="6"/>
      <c r="D22" s="6"/>
      <c r="E22" s="6"/>
      <c r="F22" s="11"/>
    </row>
    <row r="23" spans="1:6" ht="12.75">
      <c r="A23" s="3" t="s">
        <v>51</v>
      </c>
      <c r="B23" s="38">
        <v>2</v>
      </c>
      <c r="C23" s="6"/>
      <c r="D23" s="6"/>
      <c r="E23" s="6"/>
      <c r="F23" s="11"/>
    </row>
    <row r="24" spans="1:6" ht="12.75">
      <c r="A24" s="3" t="s">
        <v>36</v>
      </c>
      <c r="B24" s="38">
        <v>3</v>
      </c>
      <c r="C24" s="6"/>
      <c r="D24" s="6"/>
      <c r="E24" s="6"/>
      <c r="F24" s="11"/>
    </row>
    <row r="25" spans="1:6" ht="12.75">
      <c r="A25" s="3" t="s">
        <v>52</v>
      </c>
      <c r="B25" s="38">
        <v>4</v>
      </c>
      <c r="C25" s="6"/>
      <c r="D25" s="6"/>
      <c r="E25" s="6"/>
      <c r="F25" s="11"/>
    </row>
    <row r="26" spans="1:6" ht="12.75">
      <c r="A26" s="3" t="s">
        <v>37</v>
      </c>
      <c r="B26" s="38">
        <v>4.5</v>
      </c>
      <c r="C26" s="6"/>
      <c r="D26" s="6"/>
      <c r="E26" s="6"/>
      <c r="F26" s="11"/>
    </row>
    <row r="27" spans="1:5" ht="12.75">
      <c r="A27" s="3" t="s">
        <v>53</v>
      </c>
      <c r="B27" s="43">
        <v>5</v>
      </c>
      <c r="C27" s="4"/>
      <c r="D27" s="4"/>
      <c r="E27" s="4"/>
    </row>
    <row r="28" spans="1:5" ht="12.75">
      <c r="A28" s="3" t="s">
        <v>46</v>
      </c>
      <c r="B28" s="43">
        <v>5</v>
      </c>
      <c r="C28" s="4"/>
      <c r="D28" s="4"/>
      <c r="E28" s="4"/>
    </row>
    <row r="29" spans="1:5" ht="12.75">
      <c r="A29" s="3" t="s">
        <v>54</v>
      </c>
      <c r="B29" s="43">
        <v>4.5</v>
      </c>
      <c r="C29" s="4"/>
      <c r="D29" s="4"/>
      <c r="E29" s="4"/>
    </row>
    <row r="30" spans="1:2" ht="12.75">
      <c r="A30" s="3" t="s">
        <v>48</v>
      </c>
      <c r="B30" s="43">
        <v>6.5</v>
      </c>
    </row>
    <row r="31" spans="1:2" ht="15" customHeight="1">
      <c r="A31" s="3" t="s">
        <v>65</v>
      </c>
      <c r="B31" s="43">
        <v>7.5</v>
      </c>
    </row>
    <row r="32" ht="12.75">
      <c r="A32" s="32"/>
    </row>
    <row r="56" ht="12.75">
      <c r="A56" s="4"/>
    </row>
  </sheetData>
  <sheetProtection/>
  <printOptions/>
  <pageMargins left="0.7480314960629921" right="0.7480314960629921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0"/>
  <sheetViews>
    <sheetView zoomScale="90" zoomScaleNormal="90" zoomScalePageLayoutView="0" workbookViewId="0" topLeftCell="A1">
      <selection activeCell="N8" sqref="N8"/>
    </sheetView>
  </sheetViews>
  <sheetFormatPr defaultColWidth="9.140625" defaultRowHeight="12.75"/>
  <cols>
    <col min="1" max="1" width="6.00390625" style="0" customWidth="1"/>
    <col min="2" max="2" width="16.28125" style="6" customWidth="1"/>
    <col min="3" max="3" width="19.421875" style="6" customWidth="1"/>
    <col min="4" max="8" width="7.7109375" style="6" customWidth="1"/>
    <col min="9" max="9" width="9.28125" style="9" customWidth="1"/>
    <col min="10" max="10" width="7.421875" style="49" customWidth="1"/>
    <col min="11" max="11" width="12.57421875" style="38" customWidth="1"/>
    <col min="12" max="12" width="12.00390625" style="6" customWidth="1"/>
    <col min="13" max="17" width="9.140625" style="6" customWidth="1"/>
    <col min="18" max="18" width="12.140625" style="6" customWidth="1"/>
    <col min="19" max="16384" width="9.140625" style="6" customWidth="1"/>
  </cols>
  <sheetData>
    <row r="1" spans="2:16" ht="33.75" customHeight="1">
      <c r="B1" s="89" t="s">
        <v>188</v>
      </c>
      <c r="C1" s="89"/>
      <c r="D1" s="89"/>
      <c r="E1" s="89"/>
      <c r="F1" s="89"/>
      <c r="G1" s="89"/>
      <c r="H1" s="89"/>
      <c r="I1" s="89"/>
      <c r="J1" s="53"/>
      <c r="K1" s="66"/>
      <c r="L1" s="58"/>
      <c r="M1" s="11"/>
      <c r="N1" s="11"/>
      <c r="O1" s="11"/>
      <c r="P1" s="11"/>
    </row>
    <row r="2" spans="2:21" ht="20.25" customHeight="1" thickBot="1">
      <c r="B2" s="34" t="s">
        <v>0</v>
      </c>
      <c r="C2" s="34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54"/>
      <c r="K2" s="67"/>
      <c r="L2" s="58"/>
      <c r="M2" s="73"/>
      <c r="N2" s="11"/>
      <c r="O2" s="11"/>
      <c r="P2" s="11"/>
      <c r="Q2" s="8"/>
      <c r="R2" s="8"/>
      <c r="S2" s="8"/>
      <c r="T2" s="7"/>
      <c r="U2" s="7"/>
    </row>
    <row r="3" spans="2:21" ht="18" customHeight="1">
      <c r="B3" s="27" t="s">
        <v>138</v>
      </c>
      <c r="C3" s="27" t="s">
        <v>80</v>
      </c>
      <c r="D3" s="62">
        <f>5*4</f>
        <v>20</v>
      </c>
      <c r="E3" s="24">
        <f>4*5</f>
        <v>20</v>
      </c>
      <c r="F3" s="24">
        <f>5*4.5</f>
        <v>22.5</v>
      </c>
      <c r="G3" s="24" t="s">
        <v>253</v>
      </c>
      <c r="H3" s="24" t="s">
        <v>253</v>
      </c>
      <c r="I3" s="12">
        <f aca="true" t="shared" si="0" ref="I3:I26">SUM(D3:H3)-SMALL(D3:H3,1)</f>
        <v>42.5</v>
      </c>
      <c r="J3" s="54"/>
      <c r="K3" s="11"/>
      <c r="L3" s="75"/>
      <c r="M3" s="67"/>
      <c r="N3" s="11"/>
      <c r="O3" s="11"/>
      <c r="P3" s="11"/>
      <c r="Q3" s="8"/>
      <c r="R3" s="8"/>
      <c r="S3" s="8"/>
      <c r="T3" s="7"/>
      <c r="U3" s="7"/>
    </row>
    <row r="4" spans="2:21" ht="18" customHeight="1">
      <c r="B4" s="10" t="s">
        <v>103</v>
      </c>
      <c r="C4" s="10" t="s">
        <v>104</v>
      </c>
      <c r="D4" s="5">
        <f>4*4</f>
        <v>16</v>
      </c>
      <c r="E4" s="5">
        <f>4*4</f>
        <v>16</v>
      </c>
      <c r="F4" s="5">
        <v>5</v>
      </c>
      <c r="G4" s="24" t="s">
        <v>253</v>
      </c>
      <c r="H4" s="24" t="s">
        <v>253</v>
      </c>
      <c r="I4" s="12">
        <f t="shared" si="0"/>
        <v>32</v>
      </c>
      <c r="J4" s="54"/>
      <c r="K4" s="11"/>
      <c r="L4" s="75"/>
      <c r="M4" s="67"/>
      <c r="N4" s="11"/>
      <c r="O4" s="11"/>
      <c r="P4" s="11"/>
      <c r="Q4" s="8"/>
      <c r="R4" s="50"/>
      <c r="S4" s="8"/>
      <c r="T4" s="7"/>
      <c r="U4" s="7"/>
    </row>
    <row r="5" spans="2:21" ht="18" customHeight="1">
      <c r="B5" s="10" t="s">
        <v>78</v>
      </c>
      <c r="C5" s="10" t="s">
        <v>68</v>
      </c>
      <c r="D5" s="77">
        <f>3.5*4</f>
        <v>14</v>
      </c>
      <c r="E5" s="60">
        <f>4*4</f>
        <v>16</v>
      </c>
      <c r="F5" s="60">
        <v>0</v>
      </c>
      <c r="G5" s="24" t="s">
        <v>253</v>
      </c>
      <c r="H5" s="24" t="s">
        <v>253</v>
      </c>
      <c r="I5" s="12">
        <f t="shared" si="0"/>
        <v>30</v>
      </c>
      <c r="J5" s="54"/>
      <c r="K5" s="11"/>
      <c r="L5" s="75"/>
      <c r="M5" s="67"/>
      <c r="N5" s="11"/>
      <c r="O5" s="11"/>
      <c r="P5" s="8"/>
      <c r="Q5" s="8"/>
      <c r="R5" s="46"/>
      <c r="S5" s="8"/>
      <c r="T5" s="7"/>
      <c r="U5" s="7"/>
    </row>
    <row r="6" spans="2:21" ht="18" customHeight="1">
      <c r="B6" s="10" t="s">
        <v>128</v>
      </c>
      <c r="C6" s="10" t="s">
        <v>129</v>
      </c>
      <c r="D6" s="5">
        <f>5*2</f>
        <v>10</v>
      </c>
      <c r="E6" s="5">
        <f>3.5*4</f>
        <v>14</v>
      </c>
      <c r="F6" s="5">
        <f>3*3</f>
        <v>9</v>
      </c>
      <c r="G6" s="24" t="s">
        <v>253</v>
      </c>
      <c r="H6" s="24" t="s">
        <v>253</v>
      </c>
      <c r="I6" s="12">
        <f t="shared" si="0"/>
        <v>24</v>
      </c>
      <c r="J6" s="54"/>
      <c r="K6" s="11"/>
      <c r="L6" s="76"/>
      <c r="M6" s="67"/>
      <c r="N6" s="11"/>
      <c r="O6" s="11"/>
      <c r="P6" s="8"/>
      <c r="Q6" s="8"/>
      <c r="R6" s="46"/>
      <c r="S6" s="8"/>
      <c r="T6" s="7"/>
      <c r="U6" s="7"/>
    </row>
    <row r="7" spans="2:21" ht="18" customHeight="1">
      <c r="B7" s="10" t="s">
        <v>105</v>
      </c>
      <c r="C7" s="10" t="s">
        <v>104</v>
      </c>
      <c r="D7" s="5">
        <f>5*2</f>
        <v>10</v>
      </c>
      <c r="E7" s="5">
        <f>2.5*2</f>
        <v>5</v>
      </c>
      <c r="F7" s="5">
        <f>4.5*3</f>
        <v>13.5</v>
      </c>
      <c r="G7" s="24" t="s">
        <v>253</v>
      </c>
      <c r="H7" s="24" t="s">
        <v>253</v>
      </c>
      <c r="I7" s="12">
        <f t="shared" si="0"/>
        <v>23.5</v>
      </c>
      <c r="J7" s="55"/>
      <c r="K7" s="11"/>
      <c r="L7" s="76"/>
      <c r="M7" s="11"/>
      <c r="N7" s="11"/>
      <c r="O7" s="11"/>
      <c r="P7" s="8"/>
      <c r="Q7" s="8"/>
      <c r="R7" s="8"/>
      <c r="S7" s="8"/>
      <c r="T7" s="7"/>
      <c r="U7" s="7"/>
    </row>
    <row r="8" spans="2:21" ht="18" customHeight="1">
      <c r="B8" s="10" t="s">
        <v>67</v>
      </c>
      <c r="C8" s="10" t="s">
        <v>228</v>
      </c>
      <c r="D8" s="60">
        <v>0</v>
      </c>
      <c r="E8" s="5">
        <f>3.5*4</f>
        <v>14</v>
      </c>
      <c r="F8" s="60">
        <f>3*3</f>
        <v>9</v>
      </c>
      <c r="G8" s="24" t="s">
        <v>253</v>
      </c>
      <c r="H8" s="24" t="s">
        <v>253</v>
      </c>
      <c r="I8" s="12">
        <f t="shared" si="0"/>
        <v>23</v>
      </c>
      <c r="J8" s="55"/>
      <c r="K8" s="11"/>
      <c r="L8" s="75"/>
      <c r="M8" s="11"/>
      <c r="N8" s="11"/>
      <c r="O8" s="11"/>
      <c r="P8" s="8"/>
      <c r="Q8" s="8"/>
      <c r="R8" s="47"/>
      <c r="S8" s="8"/>
      <c r="T8" s="7"/>
      <c r="U8" s="7"/>
    </row>
    <row r="9" spans="2:21" ht="18" customHeight="1">
      <c r="B9" s="10" t="s">
        <v>98</v>
      </c>
      <c r="C9" s="10" t="s">
        <v>99</v>
      </c>
      <c r="D9" s="60">
        <f>2.5*4</f>
        <v>10</v>
      </c>
      <c r="E9" s="5">
        <f>3*4</f>
        <v>12</v>
      </c>
      <c r="F9" s="60">
        <f>3*3</f>
        <v>9</v>
      </c>
      <c r="G9" s="24" t="s">
        <v>253</v>
      </c>
      <c r="H9" s="24" t="s">
        <v>253</v>
      </c>
      <c r="I9" s="12">
        <f t="shared" si="0"/>
        <v>22</v>
      </c>
      <c r="J9" s="55"/>
      <c r="K9" s="11"/>
      <c r="L9" s="75"/>
      <c r="M9" s="11"/>
      <c r="N9" s="11"/>
      <c r="O9" s="11"/>
      <c r="P9" s="8"/>
      <c r="Q9" s="8"/>
      <c r="R9" s="8"/>
      <c r="S9" s="8"/>
      <c r="T9" s="7"/>
      <c r="U9" s="7"/>
    </row>
    <row r="10" spans="2:21" ht="18" customHeight="1">
      <c r="B10" s="10" t="s">
        <v>141</v>
      </c>
      <c r="C10" s="10" t="s">
        <v>142</v>
      </c>
      <c r="D10" s="60">
        <f>2.5*4</f>
        <v>10</v>
      </c>
      <c r="E10" s="5">
        <f>2*4</f>
        <v>8</v>
      </c>
      <c r="F10" s="60">
        <f>4*3</f>
        <v>12</v>
      </c>
      <c r="G10" s="24" t="s">
        <v>253</v>
      </c>
      <c r="H10" s="24" t="s">
        <v>253</v>
      </c>
      <c r="I10" s="12">
        <f t="shared" si="0"/>
        <v>22</v>
      </c>
      <c r="J10" s="55"/>
      <c r="K10" s="11"/>
      <c r="L10" s="76"/>
      <c r="M10" s="11"/>
      <c r="N10" s="11"/>
      <c r="O10" s="11"/>
      <c r="P10" s="8"/>
      <c r="Q10" s="8"/>
      <c r="R10" s="8"/>
      <c r="S10" s="8"/>
      <c r="T10" s="7"/>
      <c r="U10" s="7"/>
    </row>
    <row r="11" spans="2:21" ht="18" customHeight="1">
      <c r="B11" s="10" t="s">
        <v>230</v>
      </c>
      <c r="C11" s="10" t="s">
        <v>229</v>
      </c>
      <c r="D11" s="60">
        <v>0</v>
      </c>
      <c r="E11" s="5">
        <f>3*4</f>
        <v>12</v>
      </c>
      <c r="F11" s="60">
        <f>3*3</f>
        <v>9</v>
      </c>
      <c r="G11" s="24" t="s">
        <v>253</v>
      </c>
      <c r="H11" s="24" t="s">
        <v>253</v>
      </c>
      <c r="I11" s="12">
        <f t="shared" si="0"/>
        <v>21</v>
      </c>
      <c r="J11" s="55"/>
      <c r="K11" s="11"/>
      <c r="L11" s="75"/>
      <c r="M11" s="11"/>
      <c r="N11" s="11"/>
      <c r="O11" s="11"/>
      <c r="P11" s="8"/>
      <c r="Q11" s="8"/>
      <c r="R11" s="8"/>
      <c r="S11" s="8"/>
      <c r="T11" s="7"/>
      <c r="U11" s="7"/>
    </row>
    <row r="12" spans="2:21" ht="18" customHeight="1">
      <c r="B12" s="10" t="s">
        <v>181</v>
      </c>
      <c r="C12" s="10" t="s">
        <v>182</v>
      </c>
      <c r="D12" s="60">
        <f>1.5*4</f>
        <v>6</v>
      </c>
      <c r="E12" s="5">
        <v>0</v>
      </c>
      <c r="F12" s="5">
        <f>4*3</f>
        <v>12</v>
      </c>
      <c r="G12" s="24" t="s">
        <v>253</v>
      </c>
      <c r="H12" s="24" t="s">
        <v>253</v>
      </c>
      <c r="I12" s="12">
        <f t="shared" si="0"/>
        <v>18</v>
      </c>
      <c r="J12" s="55"/>
      <c r="K12" s="11"/>
      <c r="L12" s="75"/>
      <c r="M12" s="11"/>
      <c r="N12" s="11"/>
      <c r="O12" s="11"/>
      <c r="P12" s="8"/>
      <c r="Q12" s="8"/>
      <c r="R12" s="8"/>
      <c r="S12" s="8"/>
      <c r="T12" s="7"/>
      <c r="U12" s="7"/>
    </row>
    <row r="13" spans="2:21" ht="18" customHeight="1">
      <c r="B13" s="10" t="s">
        <v>83</v>
      </c>
      <c r="C13" s="10" t="s">
        <v>106</v>
      </c>
      <c r="D13" s="5">
        <f>5*2</f>
        <v>10</v>
      </c>
      <c r="E13" s="5">
        <f>3*2</f>
        <v>6</v>
      </c>
      <c r="F13" s="5">
        <f>2*3</f>
        <v>6</v>
      </c>
      <c r="G13" s="24" t="s">
        <v>253</v>
      </c>
      <c r="H13" s="24" t="s">
        <v>253</v>
      </c>
      <c r="I13" s="12">
        <f t="shared" si="0"/>
        <v>16</v>
      </c>
      <c r="J13" s="55"/>
      <c r="K13" s="11"/>
      <c r="L13" s="11"/>
      <c r="M13" s="11"/>
      <c r="N13" s="11"/>
      <c r="O13" s="11"/>
      <c r="P13" s="8"/>
      <c r="Q13" s="8"/>
      <c r="R13" s="8"/>
      <c r="S13" s="8"/>
      <c r="T13" s="7"/>
      <c r="U13" s="7"/>
    </row>
    <row r="14" spans="2:21" ht="18" customHeight="1">
      <c r="B14" s="10" t="s">
        <v>184</v>
      </c>
      <c r="C14" s="10" t="s">
        <v>185</v>
      </c>
      <c r="D14" s="60">
        <f>1.5*4</f>
        <v>6</v>
      </c>
      <c r="E14" s="5">
        <f>1.5*4</f>
        <v>6</v>
      </c>
      <c r="F14" s="60">
        <f>1.5*3</f>
        <v>4.5</v>
      </c>
      <c r="G14" s="24" t="s">
        <v>253</v>
      </c>
      <c r="H14" s="24" t="s">
        <v>253</v>
      </c>
      <c r="I14" s="12">
        <f t="shared" si="0"/>
        <v>12</v>
      </c>
      <c r="J14"/>
      <c r="K14" s="11"/>
      <c r="L14" s="11"/>
      <c r="M14" s="11"/>
      <c r="N14" s="11"/>
      <c r="O14" s="11"/>
      <c r="P14" s="8"/>
      <c r="Q14" s="8"/>
      <c r="R14" s="8"/>
      <c r="S14" s="8"/>
      <c r="T14" s="7"/>
      <c r="U14" s="7"/>
    </row>
    <row r="15" spans="2:21" ht="18" customHeight="1">
      <c r="B15" s="10" t="s">
        <v>134</v>
      </c>
      <c r="C15" s="10" t="s">
        <v>135</v>
      </c>
      <c r="D15" s="5">
        <f>3*2</f>
        <v>6</v>
      </c>
      <c r="E15" s="5">
        <f>1*2</f>
        <v>2</v>
      </c>
      <c r="F15" s="5">
        <f>2*3</f>
        <v>6</v>
      </c>
      <c r="G15" s="24" t="s">
        <v>253</v>
      </c>
      <c r="H15" s="24" t="s">
        <v>253</v>
      </c>
      <c r="I15" s="12">
        <f t="shared" si="0"/>
        <v>12</v>
      </c>
      <c r="J15"/>
      <c r="K15" s="11"/>
      <c r="L15" s="11"/>
      <c r="M15" s="11"/>
      <c r="N15" s="11"/>
      <c r="O15" s="11"/>
      <c r="P15" s="7"/>
      <c r="Q15" s="7"/>
      <c r="R15" s="7"/>
      <c r="S15" s="7"/>
      <c r="T15" s="7"/>
      <c r="U15" s="7"/>
    </row>
    <row r="16" spans="2:21" ht="18" customHeight="1">
      <c r="B16" s="10" t="s">
        <v>233</v>
      </c>
      <c r="C16" s="10" t="s">
        <v>234</v>
      </c>
      <c r="D16" s="60">
        <v>0</v>
      </c>
      <c r="E16" s="5">
        <v>0</v>
      </c>
      <c r="F16" s="60">
        <f>3.5*3</f>
        <v>10.5</v>
      </c>
      <c r="G16" s="24" t="s">
        <v>253</v>
      </c>
      <c r="H16" s="24" t="s">
        <v>253</v>
      </c>
      <c r="I16" s="12">
        <f t="shared" si="0"/>
        <v>10.5</v>
      </c>
      <c r="J16"/>
      <c r="K16"/>
      <c r="L16"/>
      <c r="M16" s="11"/>
      <c r="N16" s="11"/>
      <c r="O16" s="11"/>
      <c r="P16" s="7"/>
      <c r="Q16" s="7"/>
      <c r="R16" s="7"/>
      <c r="S16" s="7"/>
      <c r="T16" s="7"/>
      <c r="U16" s="7"/>
    </row>
    <row r="17" spans="2:21" ht="18" customHeight="1">
      <c r="B17" s="10" t="s">
        <v>84</v>
      </c>
      <c r="C17" s="10" t="s">
        <v>140</v>
      </c>
      <c r="D17" s="5">
        <f>0.5*4</f>
        <v>2</v>
      </c>
      <c r="E17" s="5">
        <f>1*4</f>
        <v>4</v>
      </c>
      <c r="F17" s="5">
        <f>2*3</f>
        <v>6</v>
      </c>
      <c r="G17" s="24" t="s">
        <v>253</v>
      </c>
      <c r="H17" s="24" t="s">
        <v>253</v>
      </c>
      <c r="I17" s="12">
        <f t="shared" si="0"/>
        <v>10</v>
      </c>
      <c r="J17"/>
      <c r="K17"/>
      <c r="L17"/>
      <c r="M17" s="11"/>
      <c r="N17" s="11"/>
      <c r="O17" s="11"/>
      <c r="P17" s="7"/>
      <c r="Q17" s="7"/>
      <c r="R17" s="7"/>
      <c r="S17" s="7"/>
      <c r="T17" s="7"/>
      <c r="U17" s="7"/>
    </row>
    <row r="18" spans="2:21" ht="18" customHeight="1">
      <c r="B18" s="10" t="s">
        <v>143</v>
      </c>
      <c r="C18" s="10" t="s">
        <v>144</v>
      </c>
      <c r="D18" s="60">
        <f>2.5*4</f>
        <v>10</v>
      </c>
      <c r="E18" s="5">
        <v>0</v>
      </c>
      <c r="F18" s="60">
        <v>0</v>
      </c>
      <c r="G18" s="24" t="s">
        <v>253</v>
      </c>
      <c r="H18" s="24" t="s">
        <v>253</v>
      </c>
      <c r="I18" s="12">
        <f t="shared" si="0"/>
        <v>10</v>
      </c>
      <c r="J18"/>
      <c r="K18"/>
      <c r="L18"/>
      <c r="M18" s="11"/>
      <c r="N18" s="11"/>
      <c r="T18" s="7"/>
      <c r="U18" s="7"/>
    </row>
    <row r="19" spans="2:21" ht="18" customHeight="1">
      <c r="B19" s="10" t="s">
        <v>126</v>
      </c>
      <c r="C19" s="10" t="s">
        <v>127</v>
      </c>
      <c r="D19" s="5">
        <f>2*2</f>
        <v>4</v>
      </c>
      <c r="E19" s="5">
        <f>0*2</f>
        <v>0</v>
      </c>
      <c r="F19" s="5">
        <f>2*3</f>
        <v>6</v>
      </c>
      <c r="G19" s="24" t="s">
        <v>253</v>
      </c>
      <c r="H19" s="24" t="s">
        <v>253</v>
      </c>
      <c r="I19" s="12">
        <f t="shared" si="0"/>
        <v>10</v>
      </c>
      <c r="J19"/>
      <c r="K19"/>
      <c r="L19"/>
      <c r="M19" s="11"/>
      <c r="N19" s="11"/>
      <c r="T19" s="7"/>
      <c r="U19" s="7"/>
    </row>
    <row r="20" spans="2:21" ht="18" customHeight="1">
      <c r="B20" s="10" t="s">
        <v>231</v>
      </c>
      <c r="C20" s="10" t="s">
        <v>232</v>
      </c>
      <c r="D20" s="60">
        <v>0</v>
      </c>
      <c r="E20" s="60">
        <f>2*4</f>
        <v>8</v>
      </c>
      <c r="F20" s="5">
        <v>0</v>
      </c>
      <c r="G20" s="24" t="s">
        <v>253</v>
      </c>
      <c r="H20" s="24" t="s">
        <v>253</v>
      </c>
      <c r="I20" s="12">
        <f t="shared" si="0"/>
        <v>8</v>
      </c>
      <c r="J20"/>
      <c r="K20"/>
      <c r="L20"/>
      <c r="M20" s="11"/>
      <c r="N20" s="11"/>
      <c r="T20" s="7"/>
      <c r="U20" s="7"/>
    </row>
    <row r="21" spans="2:21" ht="18" customHeight="1">
      <c r="B21" s="10" t="s">
        <v>235</v>
      </c>
      <c r="C21" s="10" t="s">
        <v>251</v>
      </c>
      <c r="D21" s="60">
        <v>0</v>
      </c>
      <c r="E21" s="5">
        <v>0</v>
      </c>
      <c r="F21" s="60">
        <f>2.5*3</f>
        <v>7.5</v>
      </c>
      <c r="G21" s="24" t="s">
        <v>253</v>
      </c>
      <c r="H21" s="24" t="s">
        <v>253</v>
      </c>
      <c r="I21" s="12">
        <f t="shared" si="0"/>
        <v>7.5</v>
      </c>
      <c r="J21"/>
      <c r="K21"/>
      <c r="L21"/>
      <c r="M21" s="11"/>
      <c r="N21" s="11"/>
      <c r="T21" s="7"/>
      <c r="U21" s="7"/>
    </row>
    <row r="22" spans="2:21" ht="18" customHeight="1">
      <c r="B22" s="10" t="s">
        <v>130</v>
      </c>
      <c r="C22" s="10" t="s">
        <v>131</v>
      </c>
      <c r="D22" s="60">
        <f>2*2</f>
        <v>4</v>
      </c>
      <c r="E22" s="5">
        <v>0</v>
      </c>
      <c r="F22" s="5">
        <v>0</v>
      </c>
      <c r="G22" s="24" t="s">
        <v>253</v>
      </c>
      <c r="H22" s="24" t="s">
        <v>253</v>
      </c>
      <c r="I22" s="12">
        <f t="shared" si="0"/>
        <v>4</v>
      </c>
      <c r="J22"/>
      <c r="K22" s="11"/>
      <c r="L22" s="11"/>
      <c r="M22" s="11"/>
      <c r="N22" s="11"/>
      <c r="O22" s="22"/>
      <c r="P22" s="22"/>
      <c r="Q22" s="22"/>
      <c r="R22" s="22"/>
      <c r="S22" s="31"/>
      <c r="T22" s="7"/>
      <c r="U22" s="7"/>
    </row>
    <row r="23" spans="2:21" ht="18" customHeight="1">
      <c r="B23" s="10" t="s">
        <v>186</v>
      </c>
      <c r="C23" s="10" t="s">
        <v>183</v>
      </c>
      <c r="D23" s="60">
        <f>1*4</f>
        <v>4</v>
      </c>
      <c r="E23" s="5">
        <v>0</v>
      </c>
      <c r="F23" s="5">
        <v>0</v>
      </c>
      <c r="G23" s="24" t="s">
        <v>253</v>
      </c>
      <c r="H23" s="24" t="s">
        <v>253</v>
      </c>
      <c r="I23" s="12">
        <f t="shared" si="0"/>
        <v>4</v>
      </c>
      <c r="J23"/>
      <c r="K23" s="11"/>
      <c r="L23" s="11"/>
      <c r="M23" s="11"/>
      <c r="N23" s="11"/>
      <c r="O23" s="22"/>
      <c r="P23" s="22"/>
      <c r="Q23" s="22"/>
      <c r="R23" s="22"/>
      <c r="S23" s="31"/>
      <c r="T23" s="7"/>
      <c r="U23" s="7"/>
    </row>
    <row r="24" spans="2:21" ht="18" customHeight="1">
      <c r="B24" s="10" t="s">
        <v>236</v>
      </c>
      <c r="C24" s="10" t="s">
        <v>237</v>
      </c>
      <c r="D24" s="60">
        <v>0</v>
      </c>
      <c r="E24" s="5">
        <v>0</v>
      </c>
      <c r="F24" s="60">
        <f>1*3</f>
        <v>3</v>
      </c>
      <c r="G24" s="24" t="s">
        <v>253</v>
      </c>
      <c r="H24" s="24" t="s">
        <v>253</v>
      </c>
      <c r="I24" s="12">
        <f t="shared" si="0"/>
        <v>3</v>
      </c>
      <c r="J24"/>
      <c r="K24" s="11"/>
      <c r="L24" s="11"/>
      <c r="M24" s="11"/>
      <c r="N24" s="11"/>
      <c r="O24" s="7"/>
      <c r="P24" s="7"/>
      <c r="Q24" s="7"/>
      <c r="R24" s="7"/>
      <c r="S24" s="7"/>
      <c r="T24" s="7"/>
      <c r="U24" s="7"/>
    </row>
    <row r="25" spans="2:21" ht="18" customHeight="1">
      <c r="B25" s="10" t="s">
        <v>132</v>
      </c>
      <c r="C25" s="10" t="s">
        <v>133</v>
      </c>
      <c r="D25" s="60">
        <f>1*2</f>
        <v>2</v>
      </c>
      <c r="E25" s="5">
        <v>0</v>
      </c>
      <c r="F25" s="60">
        <v>0</v>
      </c>
      <c r="G25" s="24" t="s">
        <v>253</v>
      </c>
      <c r="H25" s="24" t="s">
        <v>253</v>
      </c>
      <c r="I25" s="12">
        <f t="shared" si="0"/>
        <v>2</v>
      </c>
      <c r="J25"/>
      <c r="K25" s="11"/>
      <c r="L25" s="11"/>
      <c r="M25" s="11"/>
      <c r="N25" s="11"/>
      <c r="O25" s="7"/>
      <c r="P25" s="7"/>
      <c r="Q25" s="7"/>
      <c r="R25" s="7"/>
      <c r="S25" s="7"/>
      <c r="T25" s="7"/>
      <c r="U25" s="7"/>
    </row>
    <row r="26" spans="2:21" ht="18" customHeight="1">
      <c r="B26" s="10" t="s">
        <v>136</v>
      </c>
      <c r="C26" s="10" t="s">
        <v>137</v>
      </c>
      <c r="D26" s="5">
        <f>1*2</f>
        <v>2</v>
      </c>
      <c r="E26" s="5">
        <v>0</v>
      </c>
      <c r="F26" s="60">
        <v>0</v>
      </c>
      <c r="G26" s="24" t="s">
        <v>253</v>
      </c>
      <c r="H26" s="24" t="s">
        <v>253</v>
      </c>
      <c r="I26" s="12">
        <f t="shared" si="0"/>
        <v>2</v>
      </c>
      <c r="J26"/>
      <c r="K26" s="11"/>
      <c r="L26" s="11"/>
      <c r="M26" s="11"/>
      <c r="N26" s="11"/>
      <c r="O26" s="7"/>
      <c r="P26" s="7"/>
      <c r="Q26" s="7"/>
      <c r="R26" s="7"/>
      <c r="S26" s="7"/>
      <c r="T26" s="7"/>
      <c r="U26" s="7"/>
    </row>
    <row r="27" spans="2:21" ht="18" customHeight="1">
      <c r="B27"/>
      <c r="C27"/>
      <c r="D27"/>
      <c r="E27"/>
      <c r="F27"/>
      <c r="G27"/>
      <c r="H27"/>
      <c r="I27"/>
      <c r="J27"/>
      <c r="K27" s="11"/>
      <c r="L27" s="11"/>
      <c r="M27" s="11"/>
      <c r="N27" s="11"/>
      <c r="O27" s="7"/>
      <c r="P27" s="7"/>
      <c r="Q27" s="7"/>
      <c r="R27" s="7"/>
      <c r="S27" s="7"/>
      <c r="T27" s="7"/>
      <c r="U27" s="7"/>
    </row>
    <row r="28" spans="2:21" ht="18" customHeight="1">
      <c r="B28" s="11"/>
      <c r="C28" s="11"/>
      <c r="D28" s="11"/>
      <c r="E28" s="11"/>
      <c r="F28" s="11"/>
      <c r="G28" s="11"/>
      <c r="H28" s="11"/>
      <c r="I28" s="11"/>
      <c r="J28" s="55"/>
      <c r="K28" s="11"/>
      <c r="L28" s="11"/>
      <c r="M28" s="11"/>
      <c r="N28" s="11"/>
      <c r="O28" s="7"/>
      <c r="P28" s="7"/>
      <c r="Q28" s="7"/>
      <c r="R28" s="7"/>
      <c r="S28" s="7"/>
      <c r="T28" s="7"/>
      <c r="U28" s="7"/>
    </row>
    <row r="29" spans="2:21" ht="12.75">
      <c r="B29" s="11"/>
      <c r="C29" s="11"/>
      <c r="D29" s="11"/>
      <c r="E29" s="11"/>
      <c r="F29" s="11"/>
      <c r="G29" s="11"/>
      <c r="H29" s="11"/>
      <c r="I29" s="11"/>
      <c r="J29" s="55"/>
      <c r="K29" s="11"/>
      <c r="L29" s="11"/>
      <c r="M29" s="11"/>
      <c r="N29" s="11"/>
      <c r="O29" s="7"/>
      <c r="P29" s="7"/>
      <c r="Q29" s="7"/>
      <c r="R29" s="7"/>
      <c r="S29" s="7"/>
      <c r="T29" s="7"/>
      <c r="U29" s="7"/>
    </row>
    <row r="30" spans="11:21" ht="12.75">
      <c r="K30" s="39"/>
      <c r="L30" s="7"/>
      <c r="M30" s="7"/>
      <c r="N30" s="7"/>
      <c r="O30" s="7"/>
      <c r="P30" s="7"/>
      <c r="Q30" s="7"/>
      <c r="R30" s="7"/>
      <c r="S30" s="7"/>
      <c r="T30" s="7"/>
      <c r="U30" s="7"/>
    </row>
  </sheetData>
  <sheetProtection/>
  <mergeCells count="1">
    <mergeCell ref="B1:I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zoomScale="90" zoomScaleNormal="90" zoomScalePageLayoutView="0" workbookViewId="0" topLeftCell="A1">
      <selection activeCell="P12" sqref="P12"/>
    </sheetView>
  </sheetViews>
  <sheetFormatPr defaultColWidth="9.140625" defaultRowHeight="12.75"/>
  <cols>
    <col min="1" max="1" width="5.140625" style="0" customWidth="1"/>
    <col min="2" max="2" width="16.57421875" style="6" customWidth="1"/>
    <col min="3" max="3" width="22.57421875" style="6" customWidth="1"/>
    <col min="4" max="5" width="7.7109375" style="6" customWidth="1"/>
    <col min="6" max="6" width="7.140625" style="6" customWidth="1"/>
    <col min="7" max="8" width="7.7109375" style="6" customWidth="1"/>
    <col min="9" max="10" width="9.140625" style="6" customWidth="1"/>
    <col min="11" max="11" width="11.140625" style="38" customWidth="1"/>
    <col min="12" max="12" width="12.140625" style="6" customWidth="1"/>
    <col min="13" max="16384" width="9.140625" style="6" customWidth="1"/>
  </cols>
  <sheetData>
    <row r="1" spans="2:43" ht="38.25" customHeight="1">
      <c r="B1" s="89" t="s">
        <v>187</v>
      </c>
      <c r="C1" s="89"/>
      <c r="D1" s="89"/>
      <c r="E1" s="89"/>
      <c r="F1" s="89"/>
      <c r="G1" s="89"/>
      <c r="H1" s="89"/>
      <c r="I1" s="89"/>
      <c r="J1" s="11"/>
      <c r="K1" s="66"/>
      <c r="L1" s="58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2:43" ht="18" customHeight="1" thickBot="1">
      <c r="B2" s="78" t="s">
        <v>0</v>
      </c>
      <c r="C2" s="79" t="s">
        <v>1</v>
      </c>
      <c r="D2" s="13" t="s">
        <v>2</v>
      </c>
      <c r="E2" s="13" t="s">
        <v>3</v>
      </c>
      <c r="F2" s="13" t="s">
        <v>24</v>
      </c>
      <c r="G2" s="13" t="s">
        <v>25</v>
      </c>
      <c r="H2" s="13" t="s">
        <v>6</v>
      </c>
      <c r="I2" s="14" t="s">
        <v>7</v>
      </c>
      <c r="J2" s="11"/>
      <c r="K2" s="67"/>
      <c r="L2" s="58"/>
      <c r="M2" s="7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2:43" ht="18" customHeight="1">
      <c r="B3" s="10" t="s">
        <v>56</v>
      </c>
      <c r="C3" s="10" t="s">
        <v>55</v>
      </c>
      <c r="D3" s="24">
        <f>4.5*4</f>
        <v>18</v>
      </c>
      <c r="E3" s="24">
        <f>3.5*6.5</f>
        <v>22.75</v>
      </c>
      <c r="F3" s="24">
        <f>2*5.5</f>
        <v>11</v>
      </c>
      <c r="G3" s="70" t="s">
        <v>253</v>
      </c>
      <c r="H3" s="70" t="s">
        <v>253</v>
      </c>
      <c r="I3" s="12">
        <f aca="true" t="shared" si="0" ref="I3:I33">SUM(D3:H3)-SMALL(D3:H3,1)</f>
        <v>40.75</v>
      </c>
      <c r="J3" s="11"/>
      <c r="K3" s="11"/>
      <c r="L3" s="31"/>
      <c r="M3" s="6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2:43" ht="18" customHeight="1">
      <c r="B4" s="10" t="s">
        <v>30</v>
      </c>
      <c r="C4" s="10" t="s">
        <v>29</v>
      </c>
      <c r="D4" s="60">
        <f>3*5.5</f>
        <v>16.5</v>
      </c>
      <c r="E4" s="60">
        <f>5*4</f>
        <v>20</v>
      </c>
      <c r="F4" s="60">
        <f>3*5.5</f>
        <v>16.5</v>
      </c>
      <c r="G4" s="70" t="s">
        <v>253</v>
      </c>
      <c r="H4" s="70" t="s">
        <v>253</v>
      </c>
      <c r="I4" s="12">
        <f t="shared" si="0"/>
        <v>36.5</v>
      </c>
      <c r="J4" s="11"/>
      <c r="K4" s="68"/>
      <c r="L4" s="74"/>
      <c r="M4" s="67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2:43" ht="18" customHeight="1">
      <c r="B5" s="10" t="s">
        <v>70</v>
      </c>
      <c r="C5" s="10" t="s">
        <v>80</v>
      </c>
      <c r="D5" s="5">
        <f>3.5*4</f>
        <v>14</v>
      </c>
      <c r="E5" s="5">
        <f>3*6.5</f>
        <v>19.5</v>
      </c>
      <c r="F5" s="5">
        <f>3*5.5</f>
        <v>16.5</v>
      </c>
      <c r="G5" s="70" t="s">
        <v>253</v>
      </c>
      <c r="H5" s="70" t="s">
        <v>253</v>
      </c>
      <c r="I5" s="12">
        <f t="shared" si="0"/>
        <v>36</v>
      </c>
      <c r="J5" s="11"/>
      <c r="K5" s="68"/>
      <c r="L5" s="67"/>
      <c r="M5" s="6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2:43" ht="18" customHeight="1">
      <c r="B6" s="10" t="s">
        <v>58</v>
      </c>
      <c r="C6" s="10" t="s">
        <v>79</v>
      </c>
      <c r="D6" s="5">
        <f>2*4</f>
        <v>8</v>
      </c>
      <c r="E6" s="5">
        <f>2.5*4</f>
        <v>10</v>
      </c>
      <c r="F6" s="5">
        <f>4.5*3</f>
        <v>13.5</v>
      </c>
      <c r="G6" s="70" t="s">
        <v>253</v>
      </c>
      <c r="H6" s="70" t="s">
        <v>253</v>
      </c>
      <c r="I6" s="12">
        <f t="shared" si="0"/>
        <v>23.5</v>
      </c>
      <c r="J6" s="11"/>
      <c r="K6" s="58"/>
      <c r="L6" s="67"/>
      <c r="M6" s="67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2:43" ht="18" customHeight="1">
      <c r="B7" s="10" t="s">
        <v>85</v>
      </c>
      <c r="C7" s="10" t="s">
        <v>92</v>
      </c>
      <c r="D7" s="5">
        <f>3*4</f>
        <v>12</v>
      </c>
      <c r="E7" s="5">
        <f>2.5*4</f>
        <v>10</v>
      </c>
      <c r="F7" s="5">
        <f>3.5*3</f>
        <v>10.5</v>
      </c>
      <c r="G7" s="70" t="s">
        <v>253</v>
      </c>
      <c r="H7" s="70" t="s">
        <v>253</v>
      </c>
      <c r="I7" s="12">
        <f t="shared" si="0"/>
        <v>22.5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2:43" ht="18" customHeight="1">
      <c r="B8" s="10" t="s">
        <v>226</v>
      </c>
      <c r="C8" s="10" t="s">
        <v>227</v>
      </c>
      <c r="D8" s="60">
        <v>0</v>
      </c>
      <c r="E8" s="60">
        <f>3*4</f>
        <v>12</v>
      </c>
      <c r="F8" s="60">
        <f>3*3</f>
        <v>9</v>
      </c>
      <c r="G8" s="70" t="s">
        <v>253</v>
      </c>
      <c r="H8" s="70" t="s">
        <v>253</v>
      </c>
      <c r="I8" s="12">
        <f t="shared" si="0"/>
        <v>21</v>
      </c>
      <c r="J8" s="11"/>
      <c r="K8" s="3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2:43" ht="18" customHeight="1">
      <c r="B9" s="10" t="s">
        <v>168</v>
      </c>
      <c r="C9" s="10" t="s">
        <v>157</v>
      </c>
      <c r="D9" s="60">
        <f>5*4</f>
        <v>20</v>
      </c>
      <c r="E9" s="60">
        <v>0</v>
      </c>
      <c r="F9" s="60">
        <v>0</v>
      </c>
      <c r="G9" s="70" t="s">
        <v>253</v>
      </c>
      <c r="H9" s="70" t="s">
        <v>253</v>
      </c>
      <c r="I9" s="12">
        <f t="shared" si="0"/>
        <v>20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2:43" ht="18" customHeight="1">
      <c r="B10" s="10" t="s">
        <v>30</v>
      </c>
      <c r="C10" s="10" t="s">
        <v>221</v>
      </c>
      <c r="D10" s="60">
        <v>0</v>
      </c>
      <c r="E10" s="60">
        <f>2*4</f>
        <v>8</v>
      </c>
      <c r="F10" s="60">
        <f>4*3</f>
        <v>12</v>
      </c>
      <c r="G10" s="70" t="s">
        <v>253</v>
      </c>
      <c r="H10" s="70" t="s">
        <v>253</v>
      </c>
      <c r="I10" s="12">
        <f t="shared" si="0"/>
        <v>20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2:43" ht="18" customHeight="1">
      <c r="B11" s="10" t="s">
        <v>159</v>
      </c>
      <c r="C11" s="10" t="s">
        <v>99</v>
      </c>
      <c r="D11" s="5">
        <f>3*2</f>
        <v>6</v>
      </c>
      <c r="E11" s="5">
        <f>3.5*2</f>
        <v>7</v>
      </c>
      <c r="F11" s="5">
        <f>4*3</f>
        <v>12</v>
      </c>
      <c r="G11" s="70" t="s">
        <v>253</v>
      </c>
      <c r="H11" s="70" t="s">
        <v>253</v>
      </c>
      <c r="I11" s="12">
        <f t="shared" si="0"/>
        <v>19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2:43" ht="18" customHeight="1">
      <c r="B12" s="10" t="s">
        <v>150</v>
      </c>
      <c r="C12" s="10" t="s">
        <v>151</v>
      </c>
      <c r="D12" s="5">
        <f>4*2</f>
        <v>8</v>
      </c>
      <c r="E12" s="5">
        <f>2*2</f>
        <v>4</v>
      </c>
      <c r="F12" s="5">
        <f>2.5*3</f>
        <v>7.5</v>
      </c>
      <c r="G12" s="70" t="s">
        <v>253</v>
      </c>
      <c r="H12" s="70" t="s">
        <v>253</v>
      </c>
      <c r="I12" s="12">
        <f t="shared" si="0"/>
        <v>15.5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2:43" ht="18" customHeight="1">
      <c r="B13" s="10" t="s">
        <v>179</v>
      </c>
      <c r="C13" s="10" t="s">
        <v>178</v>
      </c>
      <c r="D13" s="60">
        <f>5*3</f>
        <v>15</v>
      </c>
      <c r="E13" s="60">
        <v>0</v>
      </c>
      <c r="F13" s="60">
        <v>0</v>
      </c>
      <c r="G13" s="70" t="s">
        <v>253</v>
      </c>
      <c r="H13" s="70" t="s">
        <v>253</v>
      </c>
      <c r="I13" s="12">
        <f t="shared" si="0"/>
        <v>15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2:43" ht="18" customHeight="1">
      <c r="B14" s="10" t="s">
        <v>147</v>
      </c>
      <c r="C14" s="10" t="s">
        <v>74</v>
      </c>
      <c r="D14" s="5">
        <f>3*2</f>
        <v>6</v>
      </c>
      <c r="E14" s="5">
        <f>2.5*2</f>
        <v>5</v>
      </c>
      <c r="F14" s="5">
        <f>2.5*3</f>
        <v>7.5</v>
      </c>
      <c r="G14" s="70" t="s">
        <v>253</v>
      </c>
      <c r="H14" s="70" t="s">
        <v>253</v>
      </c>
      <c r="I14" s="12">
        <f t="shared" si="0"/>
        <v>13.5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2:43" ht="18" customHeight="1">
      <c r="B15" s="10" t="s">
        <v>158</v>
      </c>
      <c r="C15" s="10" t="s">
        <v>106</v>
      </c>
      <c r="D15" s="5">
        <f>3*2</f>
        <v>6</v>
      </c>
      <c r="E15" s="5">
        <f>3.5*2</f>
        <v>7</v>
      </c>
      <c r="F15" s="5">
        <f>2*3</f>
        <v>6</v>
      </c>
      <c r="G15" s="70" t="s">
        <v>253</v>
      </c>
      <c r="H15" s="70" t="s">
        <v>253</v>
      </c>
      <c r="I15" s="12">
        <f t="shared" si="0"/>
        <v>13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2:43" ht="18" customHeight="1">
      <c r="B16" s="10" t="s">
        <v>107</v>
      </c>
      <c r="C16" s="10" t="s">
        <v>108</v>
      </c>
      <c r="D16" s="5">
        <f>2*4</f>
        <v>8</v>
      </c>
      <c r="E16" s="5">
        <f>2*2.5</f>
        <v>5</v>
      </c>
      <c r="F16" s="5">
        <f>1*3</f>
        <v>3</v>
      </c>
      <c r="G16" s="70" t="s">
        <v>253</v>
      </c>
      <c r="H16" s="70" t="s">
        <v>253</v>
      </c>
      <c r="I16" s="12">
        <f t="shared" si="0"/>
        <v>13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2:43" ht="18" customHeight="1">
      <c r="B17" s="10" t="s">
        <v>240</v>
      </c>
      <c r="C17" s="10" t="s">
        <v>239</v>
      </c>
      <c r="D17" s="60">
        <f>2*2</f>
        <v>4</v>
      </c>
      <c r="E17" s="5">
        <v>0</v>
      </c>
      <c r="F17" s="60">
        <f>3*3</f>
        <v>9</v>
      </c>
      <c r="G17" s="70" t="s">
        <v>253</v>
      </c>
      <c r="H17" s="70" t="s">
        <v>253</v>
      </c>
      <c r="I17" s="12">
        <f t="shared" si="0"/>
        <v>13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2:43" ht="18" customHeight="1">
      <c r="B18" s="10" t="s">
        <v>165</v>
      </c>
      <c r="C18" s="10" t="s">
        <v>166</v>
      </c>
      <c r="D18" s="5">
        <f>3*4</f>
        <v>12</v>
      </c>
      <c r="E18" s="5">
        <v>0</v>
      </c>
      <c r="F18" s="5">
        <v>0</v>
      </c>
      <c r="G18" s="70" t="s">
        <v>253</v>
      </c>
      <c r="H18" s="70" t="s">
        <v>253</v>
      </c>
      <c r="I18" s="12">
        <f t="shared" si="0"/>
        <v>12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2:43" ht="18" customHeight="1">
      <c r="B19" s="10" t="s">
        <v>238</v>
      </c>
      <c r="C19" s="10" t="s">
        <v>94</v>
      </c>
      <c r="D19" s="60">
        <v>0</v>
      </c>
      <c r="E19" s="5">
        <v>0</v>
      </c>
      <c r="F19" s="60">
        <f>4*3</f>
        <v>12</v>
      </c>
      <c r="G19" s="70" t="s">
        <v>253</v>
      </c>
      <c r="H19" s="70" t="s">
        <v>253</v>
      </c>
      <c r="I19" s="12">
        <f t="shared" si="0"/>
        <v>12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2:43" ht="18" customHeight="1">
      <c r="B20" s="10" t="s">
        <v>64</v>
      </c>
      <c r="C20" s="10" t="s">
        <v>167</v>
      </c>
      <c r="D20" s="60">
        <f>2.5*4</f>
        <v>10</v>
      </c>
      <c r="E20" s="60">
        <v>0</v>
      </c>
      <c r="F20" s="60">
        <v>0</v>
      </c>
      <c r="G20" s="70" t="s">
        <v>253</v>
      </c>
      <c r="H20" s="70" t="s">
        <v>253</v>
      </c>
      <c r="I20" s="12">
        <f t="shared" si="0"/>
        <v>10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2:43" ht="18" customHeight="1">
      <c r="B21" s="10" t="s">
        <v>156</v>
      </c>
      <c r="C21" s="10" t="s">
        <v>157</v>
      </c>
      <c r="D21" s="5">
        <f>4.5*2</f>
        <v>9</v>
      </c>
      <c r="E21" s="5">
        <v>0</v>
      </c>
      <c r="F21" s="5">
        <v>0</v>
      </c>
      <c r="G21" s="70" t="s">
        <v>253</v>
      </c>
      <c r="H21" s="70" t="s">
        <v>253</v>
      </c>
      <c r="I21" s="12">
        <f t="shared" si="0"/>
        <v>9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2:43" ht="18" customHeight="1">
      <c r="B22" s="10" t="s">
        <v>9</v>
      </c>
      <c r="C22" s="10" t="s">
        <v>120</v>
      </c>
      <c r="D22" s="5">
        <f>2*4</f>
        <v>8</v>
      </c>
      <c r="E22" s="5">
        <v>0</v>
      </c>
      <c r="F22" s="5">
        <v>0</v>
      </c>
      <c r="G22" s="70" t="s">
        <v>253</v>
      </c>
      <c r="H22" s="70" t="s">
        <v>253</v>
      </c>
      <c r="I22" s="12">
        <f t="shared" si="0"/>
        <v>8</v>
      </c>
      <c r="J2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2:43" ht="18" customHeight="1">
      <c r="B23" s="10" t="s">
        <v>163</v>
      </c>
      <c r="C23" s="10" t="s">
        <v>164</v>
      </c>
      <c r="D23" s="5">
        <f>2*4</f>
        <v>8</v>
      </c>
      <c r="E23" s="5">
        <v>0</v>
      </c>
      <c r="F23" s="5">
        <v>0</v>
      </c>
      <c r="G23" s="70" t="s">
        <v>253</v>
      </c>
      <c r="H23" s="70" t="s">
        <v>253</v>
      </c>
      <c r="I23" s="12">
        <f t="shared" si="0"/>
        <v>8</v>
      </c>
      <c r="J2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2:43" ht="18" customHeight="1">
      <c r="B24" s="10" t="s">
        <v>160</v>
      </c>
      <c r="C24" s="10" t="s">
        <v>161</v>
      </c>
      <c r="D24" s="5">
        <f>3.5*2</f>
        <v>7</v>
      </c>
      <c r="E24" s="5">
        <v>0</v>
      </c>
      <c r="F24" s="5">
        <v>0</v>
      </c>
      <c r="G24" s="70" t="s">
        <v>253</v>
      </c>
      <c r="H24" s="70" t="s">
        <v>253</v>
      </c>
      <c r="I24" s="12">
        <f t="shared" si="0"/>
        <v>7</v>
      </c>
      <c r="J2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2:43" ht="18" customHeight="1">
      <c r="B25" s="10" t="s">
        <v>165</v>
      </c>
      <c r="C25" s="10" t="s">
        <v>241</v>
      </c>
      <c r="D25" s="60">
        <v>0</v>
      </c>
      <c r="E25" s="5">
        <v>0</v>
      </c>
      <c r="F25" s="60">
        <f>1.5*3</f>
        <v>4.5</v>
      </c>
      <c r="G25" s="70" t="s">
        <v>253</v>
      </c>
      <c r="H25" s="70" t="s">
        <v>253</v>
      </c>
      <c r="I25" s="12">
        <f t="shared" si="0"/>
        <v>4.5</v>
      </c>
      <c r="J2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2:43" ht="18" customHeight="1">
      <c r="B26" s="10" t="s">
        <v>152</v>
      </c>
      <c r="C26" s="10" t="s">
        <v>153</v>
      </c>
      <c r="D26" s="5">
        <f>2*2</f>
        <v>4</v>
      </c>
      <c r="E26" s="60">
        <v>0</v>
      </c>
      <c r="F26" s="60">
        <v>0</v>
      </c>
      <c r="G26" s="70" t="s">
        <v>253</v>
      </c>
      <c r="H26" s="70" t="s">
        <v>253</v>
      </c>
      <c r="I26" s="12">
        <f t="shared" si="0"/>
        <v>4</v>
      </c>
      <c r="J26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2:43" ht="18" customHeight="1">
      <c r="B27" s="10" t="s">
        <v>154</v>
      </c>
      <c r="C27" s="10" t="s">
        <v>155</v>
      </c>
      <c r="D27" s="5">
        <f>2*2</f>
        <v>4</v>
      </c>
      <c r="E27" s="5">
        <v>0</v>
      </c>
      <c r="F27" s="5">
        <v>0</v>
      </c>
      <c r="G27" s="70" t="s">
        <v>253</v>
      </c>
      <c r="H27" s="70" t="s">
        <v>253</v>
      </c>
      <c r="I27" s="12">
        <f t="shared" si="0"/>
        <v>4</v>
      </c>
      <c r="J27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2:43" ht="18" customHeight="1">
      <c r="B28" s="10" t="s">
        <v>63</v>
      </c>
      <c r="C28" s="10" t="s">
        <v>162</v>
      </c>
      <c r="D28" s="60">
        <f>1*4</f>
        <v>4</v>
      </c>
      <c r="E28" s="60">
        <v>0</v>
      </c>
      <c r="F28" s="60">
        <v>0</v>
      </c>
      <c r="G28" s="70" t="s">
        <v>253</v>
      </c>
      <c r="H28" s="70" t="s">
        <v>253</v>
      </c>
      <c r="I28" s="12">
        <f t="shared" si="0"/>
        <v>4</v>
      </c>
      <c r="J28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2:43" ht="18" customHeight="1">
      <c r="B29" s="10" t="s">
        <v>169</v>
      </c>
      <c r="C29" s="10" t="s">
        <v>170</v>
      </c>
      <c r="D29" s="5">
        <f>1*4</f>
        <v>4</v>
      </c>
      <c r="E29" s="60">
        <f>0*2.5</f>
        <v>0</v>
      </c>
      <c r="F29" s="60">
        <v>0</v>
      </c>
      <c r="G29" s="70" t="s">
        <v>253</v>
      </c>
      <c r="H29" s="70" t="s">
        <v>253</v>
      </c>
      <c r="I29" s="12">
        <f t="shared" si="0"/>
        <v>4</v>
      </c>
      <c r="J2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2:43" ht="18" customHeight="1">
      <c r="B30" s="10" t="s">
        <v>30</v>
      </c>
      <c r="C30" s="10" t="s">
        <v>225</v>
      </c>
      <c r="D30" s="60">
        <v>0</v>
      </c>
      <c r="E30" s="60">
        <f>1*4</f>
        <v>4</v>
      </c>
      <c r="F30" s="60">
        <v>0</v>
      </c>
      <c r="G30" s="70" t="s">
        <v>253</v>
      </c>
      <c r="H30" s="70" t="s">
        <v>253</v>
      </c>
      <c r="I30" s="12">
        <f t="shared" si="0"/>
        <v>4</v>
      </c>
      <c r="J30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2:43" ht="18" customHeight="1">
      <c r="B31" s="10" t="s">
        <v>145</v>
      </c>
      <c r="C31" s="10" t="s">
        <v>146</v>
      </c>
      <c r="D31" s="5">
        <f>1.5*2</f>
        <v>3</v>
      </c>
      <c r="E31" s="5">
        <v>0</v>
      </c>
      <c r="F31" s="5">
        <v>0</v>
      </c>
      <c r="G31" s="70" t="s">
        <v>253</v>
      </c>
      <c r="H31" s="70" t="s">
        <v>253</v>
      </c>
      <c r="I31" s="12">
        <f t="shared" si="0"/>
        <v>3</v>
      </c>
      <c r="J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2:43" ht="18" customHeight="1">
      <c r="B32" s="10" t="s">
        <v>148</v>
      </c>
      <c r="C32" s="10" t="s">
        <v>149</v>
      </c>
      <c r="D32" s="5">
        <f>1*2</f>
        <v>2</v>
      </c>
      <c r="E32" s="5">
        <v>0</v>
      </c>
      <c r="F32" s="5">
        <v>0</v>
      </c>
      <c r="G32" s="70" t="s">
        <v>253</v>
      </c>
      <c r="H32" s="70" t="s">
        <v>253</v>
      </c>
      <c r="I32" s="12">
        <f t="shared" si="0"/>
        <v>2</v>
      </c>
      <c r="J32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2:43" ht="18" customHeight="1">
      <c r="B33" s="10" t="s">
        <v>242</v>
      </c>
      <c r="C33" s="10" t="s">
        <v>243</v>
      </c>
      <c r="D33" s="60">
        <v>0</v>
      </c>
      <c r="E33" s="5">
        <v>0</v>
      </c>
      <c r="F33" s="60">
        <f>0*3</f>
        <v>0</v>
      </c>
      <c r="G33" s="70" t="s">
        <v>253</v>
      </c>
      <c r="H33" s="70" t="s">
        <v>253</v>
      </c>
      <c r="I33" s="12">
        <f t="shared" si="0"/>
        <v>0</v>
      </c>
      <c r="J33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2:43" ht="19.5" customHeight="1">
      <c r="B34"/>
      <c r="C34"/>
      <c r="D34"/>
      <c r="E34"/>
      <c r="F34"/>
      <c r="G34"/>
      <c r="H34"/>
      <c r="I34"/>
      <c r="J34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2:43" ht="19.5" customHeight="1">
      <c r="B35"/>
      <c r="C35"/>
      <c r="D35"/>
      <c r="E35"/>
      <c r="F35"/>
      <c r="G35"/>
      <c r="H35"/>
      <c r="I35"/>
      <c r="J3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2:43" ht="19.5" customHeight="1">
      <c r="B36"/>
      <c r="C36"/>
      <c r="D36"/>
      <c r="E36"/>
      <c r="F36"/>
      <c r="G36"/>
      <c r="H36"/>
      <c r="I36"/>
      <c r="J36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2:43" ht="19.5" customHeight="1">
      <c r="B37"/>
      <c r="C37"/>
      <c r="D37"/>
      <c r="E37"/>
      <c r="F37"/>
      <c r="G37"/>
      <c r="H37"/>
      <c r="I37"/>
      <c r="J37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2:43" ht="19.5" customHeight="1">
      <c r="B38"/>
      <c r="C38"/>
      <c r="D38"/>
      <c r="E38"/>
      <c r="F38"/>
      <c r="G38"/>
      <c r="H38"/>
      <c r="I38"/>
      <c r="J38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2:43" ht="19.5" customHeight="1">
      <c r="B39"/>
      <c r="C39"/>
      <c r="D39"/>
      <c r="E39"/>
      <c r="F39"/>
      <c r="G39"/>
      <c r="H39"/>
      <c r="I39"/>
      <c r="J3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2:43" ht="19.5" customHeight="1">
      <c r="B40"/>
      <c r="C40"/>
      <c r="D40"/>
      <c r="E40"/>
      <c r="F40"/>
      <c r="G40"/>
      <c r="H40"/>
      <c r="I40"/>
      <c r="J4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2:43" ht="19.5" customHeight="1">
      <c r="B41"/>
      <c r="C41"/>
      <c r="D41"/>
      <c r="E41"/>
      <c r="F41"/>
      <c r="G41"/>
      <c r="H41"/>
      <c r="I41"/>
      <c r="J4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2:43" ht="19.5" customHeight="1">
      <c r="B42"/>
      <c r="C42"/>
      <c r="D42"/>
      <c r="E42"/>
      <c r="F42"/>
      <c r="G42"/>
      <c r="H42"/>
      <c r="I42"/>
      <c r="J42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2:43" ht="19.5" customHeight="1">
      <c r="B43"/>
      <c r="C43"/>
      <c r="D43"/>
      <c r="E43"/>
      <c r="F43"/>
      <c r="G43"/>
      <c r="H43"/>
      <c r="I43"/>
      <c r="J4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2:43" ht="19.5" customHeight="1">
      <c r="B44"/>
      <c r="C44"/>
      <c r="D44"/>
      <c r="E44"/>
      <c r="F44"/>
      <c r="G44"/>
      <c r="H44"/>
      <c r="I44"/>
      <c r="J44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2:43" ht="12.75">
      <c r="B45"/>
      <c r="C45"/>
      <c r="D45"/>
      <c r="E45"/>
      <c r="F45"/>
      <c r="G45"/>
      <c r="H45"/>
      <c r="I45"/>
      <c r="J4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2:43" ht="12.75">
      <c r="B46"/>
      <c r="C46"/>
      <c r="D46"/>
      <c r="E46"/>
      <c r="F46"/>
      <c r="G46"/>
      <c r="H46"/>
      <c r="I46"/>
      <c r="J46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2:43" ht="12.75">
      <c r="B47"/>
      <c r="C47"/>
      <c r="D47"/>
      <c r="E47"/>
      <c r="F47"/>
      <c r="G47"/>
      <c r="H47"/>
      <c r="I47"/>
      <c r="J47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2:43" ht="12.75">
      <c r="B48"/>
      <c r="C48"/>
      <c r="D48"/>
      <c r="E48"/>
      <c r="F48"/>
      <c r="G48"/>
      <c r="H48"/>
      <c r="I48"/>
      <c r="J48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2:43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2:43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2:43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2:43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2:12" ht="12.75">
      <c r="B53" s="11"/>
      <c r="C53" s="11"/>
      <c r="D53" s="11"/>
      <c r="E53" s="11"/>
      <c r="F53" s="11"/>
      <c r="G53" s="11"/>
      <c r="H53" s="11"/>
      <c r="I53" s="11"/>
      <c r="J53" s="11"/>
      <c r="K53" s="25"/>
      <c r="L53" s="11"/>
    </row>
    <row r="54" spans="2:12" ht="12.75">
      <c r="B54" s="11"/>
      <c r="C54" s="11"/>
      <c r="D54" s="11"/>
      <c r="E54" s="11"/>
      <c r="F54" s="11"/>
      <c r="G54" s="11"/>
      <c r="H54" s="11"/>
      <c r="I54" s="11"/>
      <c r="J54" s="11"/>
      <c r="K54" s="25"/>
      <c r="L54" s="11"/>
    </row>
    <row r="55" spans="2:12" ht="12.75">
      <c r="B55" s="11"/>
      <c r="C55" s="11"/>
      <c r="D55" s="11"/>
      <c r="E55" s="11"/>
      <c r="F55" s="11"/>
      <c r="G55" s="11"/>
      <c r="H55" s="11"/>
      <c r="I55" s="11"/>
      <c r="J55" s="11"/>
      <c r="K55" s="25"/>
      <c r="L55" s="11"/>
    </row>
    <row r="56" spans="2:12" ht="12.75">
      <c r="B56" s="11"/>
      <c r="C56" s="11"/>
      <c r="D56" s="11"/>
      <c r="E56" s="11"/>
      <c r="F56" s="11"/>
      <c r="G56" s="11"/>
      <c r="H56" s="11"/>
      <c r="I56" s="11"/>
      <c r="J56" s="11"/>
      <c r="K56" s="25"/>
      <c r="L56" s="11"/>
    </row>
    <row r="57" spans="2:12" ht="12.75">
      <c r="B57" s="11"/>
      <c r="C57" s="11"/>
      <c r="D57" s="11"/>
      <c r="E57" s="11"/>
      <c r="F57" s="11"/>
      <c r="G57" s="11"/>
      <c r="H57" s="11"/>
      <c r="I57" s="11"/>
      <c r="J57" s="11"/>
      <c r="K57" s="25"/>
      <c r="L57" s="11"/>
    </row>
  </sheetData>
  <sheetProtection/>
  <mergeCells count="1">
    <mergeCell ref="B1:I1"/>
  </mergeCells>
  <printOptions/>
  <pageMargins left="0.35433070866141736" right="0.35433070866141736" top="0.708661417322834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3"/>
  <sheetViews>
    <sheetView zoomScale="90" zoomScaleNormal="90" zoomScalePageLayoutView="0" workbookViewId="0" topLeftCell="A1">
      <selection activeCell="O5" sqref="O5"/>
    </sheetView>
  </sheetViews>
  <sheetFormatPr defaultColWidth="9.140625" defaultRowHeight="12.75"/>
  <cols>
    <col min="1" max="1" width="3.8515625" style="11" customWidth="1"/>
    <col min="2" max="2" width="13.8515625" style="11" customWidth="1"/>
    <col min="3" max="3" width="22.7109375" style="11" customWidth="1"/>
    <col min="4" max="8" width="8.7109375" style="11" customWidth="1"/>
    <col min="9" max="9" width="10.140625" style="11" customWidth="1"/>
    <col min="10" max="10" width="9.140625" style="11" customWidth="1"/>
    <col min="11" max="11" width="13.57421875" style="25" customWidth="1"/>
    <col min="12" max="12" width="13.140625" style="11" customWidth="1"/>
    <col min="13" max="16384" width="9.140625" style="11" customWidth="1"/>
  </cols>
  <sheetData>
    <row r="1" spans="2:11" ht="40.5" customHeight="1">
      <c r="B1" s="89" t="s">
        <v>189</v>
      </c>
      <c r="C1" s="89"/>
      <c r="D1" s="89"/>
      <c r="E1" s="89"/>
      <c r="F1" s="89"/>
      <c r="G1" s="89"/>
      <c r="H1" s="89"/>
      <c r="I1" s="89"/>
      <c r="J1" s="33"/>
      <c r="K1" s="57"/>
    </row>
    <row r="2" spans="2:14" ht="19.5" customHeight="1" thickBot="1">
      <c r="B2" s="34" t="s">
        <v>0</v>
      </c>
      <c r="C2" s="51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4" t="s">
        <v>7</v>
      </c>
      <c r="J2" s="33"/>
      <c r="K2"/>
      <c r="L2"/>
      <c r="M2"/>
      <c r="N2"/>
    </row>
    <row r="3" spans="2:14" ht="18" customHeight="1">
      <c r="B3" s="27" t="s">
        <v>56</v>
      </c>
      <c r="C3" s="27" t="s">
        <v>55</v>
      </c>
      <c r="D3" s="24">
        <f>4.5*5</f>
        <v>22.5</v>
      </c>
      <c r="E3" s="24">
        <f>3.5*7.5</f>
        <v>26.25</v>
      </c>
      <c r="F3" s="24">
        <f>2*6.5</f>
        <v>13</v>
      </c>
      <c r="G3" s="24" t="s">
        <v>253</v>
      </c>
      <c r="H3" s="24" t="s">
        <v>253</v>
      </c>
      <c r="I3" s="48">
        <f aca="true" t="shared" si="0" ref="I3:I14">SUM(D3:H3)-SMALL(D3:H3,1)</f>
        <v>48.75</v>
      </c>
      <c r="J3" s="7"/>
      <c r="K3"/>
      <c r="L3"/>
      <c r="M3"/>
      <c r="N3"/>
    </row>
    <row r="4" spans="2:14" ht="18" customHeight="1">
      <c r="B4" s="10" t="s">
        <v>70</v>
      </c>
      <c r="C4" s="10" t="s">
        <v>80</v>
      </c>
      <c r="D4" s="5">
        <f>3.5*5</f>
        <v>17.5</v>
      </c>
      <c r="E4" s="5">
        <f>3*7.5</f>
        <v>22.5</v>
      </c>
      <c r="F4" s="5">
        <f>3*6.5</f>
        <v>19.5</v>
      </c>
      <c r="G4" s="24" t="s">
        <v>253</v>
      </c>
      <c r="H4" s="24" t="s">
        <v>253</v>
      </c>
      <c r="I4" s="48">
        <f t="shared" si="0"/>
        <v>42</v>
      </c>
      <c r="J4" s="7"/>
      <c r="K4"/>
      <c r="L4"/>
      <c r="M4"/>
      <c r="N4"/>
    </row>
    <row r="5" spans="2:14" ht="18" customHeight="1">
      <c r="B5" s="10" t="s">
        <v>103</v>
      </c>
      <c r="C5" s="10" t="s">
        <v>104</v>
      </c>
      <c r="D5" s="60">
        <f>4*4</f>
        <v>16</v>
      </c>
      <c r="E5" s="60">
        <f>4*4</f>
        <v>16</v>
      </c>
      <c r="F5" s="60">
        <f>3*3</f>
        <v>9</v>
      </c>
      <c r="G5" s="24" t="s">
        <v>253</v>
      </c>
      <c r="H5" s="24" t="s">
        <v>253</v>
      </c>
      <c r="I5" s="48">
        <f t="shared" si="0"/>
        <v>32</v>
      </c>
      <c r="J5" s="7"/>
      <c r="K5"/>
      <c r="L5"/>
      <c r="M5"/>
      <c r="N5"/>
    </row>
    <row r="6" spans="2:14" ht="18" customHeight="1">
      <c r="B6" s="10" t="s">
        <v>58</v>
      </c>
      <c r="C6" s="10" t="s">
        <v>79</v>
      </c>
      <c r="D6" s="60">
        <f>2*5</f>
        <v>10</v>
      </c>
      <c r="E6" s="60">
        <f>2*5</f>
        <v>10</v>
      </c>
      <c r="F6" s="60">
        <f>4.5*4.5</f>
        <v>20.25</v>
      </c>
      <c r="G6" s="24" t="s">
        <v>253</v>
      </c>
      <c r="H6" s="24" t="s">
        <v>253</v>
      </c>
      <c r="I6" s="48">
        <f t="shared" si="0"/>
        <v>30.25</v>
      </c>
      <c r="J6" s="7"/>
      <c r="K6"/>
      <c r="L6"/>
      <c r="M6"/>
      <c r="N6"/>
    </row>
    <row r="7" spans="2:11" ht="18" customHeight="1">
      <c r="B7" s="10" t="s">
        <v>78</v>
      </c>
      <c r="C7" s="10" t="s">
        <v>68</v>
      </c>
      <c r="D7" s="5">
        <f>3.5*4</f>
        <v>14</v>
      </c>
      <c r="E7" s="5">
        <f>4*4</f>
        <v>16</v>
      </c>
      <c r="F7" s="5">
        <v>0</v>
      </c>
      <c r="G7" s="24" t="s">
        <v>253</v>
      </c>
      <c r="H7" s="24" t="s">
        <v>253</v>
      </c>
      <c r="I7" s="48">
        <f t="shared" si="0"/>
        <v>30</v>
      </c>
      <c r="J7" s="7"/>
      <c r="K7" s="11"/>
    </row>
    <row r="8" spans="2:11" ht="18" customHeight="1">
      <c r="B8" s="10" t="s">
        <v>180</v>
      </c>
      <c r="C8" s="10" t="s">
        <v>157</v>
      </c>
      <c r="D8" s="5">
        <f>5*5</f>
        <v>25</v>
      </c>
      <c r="E8" s="5">
        <v>0</v>
      </c>
      <c r="F8" s="5">
        <v>0</v>
      </c>
      <c r="G8" s="24" t="s">
        <v>253</v>
      </c>
      <c r="H8" s="24" t="s">
        <v>253</v>
      </c>
      <c r="I8" s="48">
        <f t="shared" si="0"/>
        <v>25</v>
      </c>
      <c r="K8" s="11"/>
    </row>
    <row r="9" spans="2:11" ht="18" customHeight="1">
      <c r="B9" s="10" t="s">
        <v>179</v>
      </c>
      <c r="C9" s="10" t="s">
        <v>178</v>
      </c>
      <c r="D9" s="60">
        <f>5*4.5</f>
        <v>22.5</v>
      </c>
      <c r="E9" s="60">
        <v>0</v>
      </c>
      <c r="F9" s="60">
        <v>0</v>
      </c>
      <c r="G9" s="24" t="s">
        <v>253</v>
      </c>
      <c r="H9" s="24" t="s">
        <v>253</v>
      </c>
      <c r="I9" s="48">
        <f t="shared" si="0"/>
        <v>22.5</v>
      </c>
      <c r="K9" s="11"/>
    </row>
    <row r="10" spans="2:11" ht="18" customHeight="1">
      <c r="B10" s="10" t="s">
        <v>98</v>
      </c>
      <c r="C10" s="10" t="s">
        <v>99</v>
      </c>
      <c r="D10" s="5">
        <f>2.5*4</f>
        <v>10</v>
      </c>
      <c r="E10" s="5">
        <f>3*4</f>
        <v>12</v>
      </c>
      <c r="F10" s="5">
        <f>3*3</f>
        <v>9</v>
      </c>
      <c r="G10" s="24" t="s">
        <v>253</v>
      </c>
      <c r="H10" s="24" t="s">
        <v>253</v>
      </c>
      <c r="I10" s="48">
        <f t="shared" si="0"/>
        <v>22</v>
      </c>
      <c r="K10" s="11"/>
    </row>
    <row r="11" spans="2:11" ht="18" customHeight="1">
      <c r="B11" s="10" t="s">
        <v>156</v>
      </c>
      <c r="C11" s="10" t="s">
        <v>157</v>
      </c>
      <c r="D11" s="5">
        <f>4.5*4</f>
        <v>18</v>
      </c>
      <c r="E11" s="5">
        <v>0</v>
      </c>
      <c r="F11" s="5">
        <v>0</v>
      </c>
      <c r="G11" s="24" t="s">
        <v>253</v>
      </c>
      <c r="H11" s="24" t="s">
        <v>253</v>
      </c>
      <c r="I11" s="48">
        <f t="shared" si="0"/>
        <v>18</v>
      </c>
      <c r="K11" s="11"/>
    </row>
    <row r="12" spans="2:11" ht="18" customHeight="1">
      <c r="B12" s="10" t="s">
        <v>134</v>
      </c>
      <c r="C12" s="10" t="s">
        <v>135</v>
      </c>
      <c r="D12" s="60">
        <f>3*2</f>
        <v>6</v>
      </c>
      <c r="E12" s="60">
        <f>1*2</f>
        <v>2</v>
      </c>
      <c r="F12" s="60">
        <f>2*3</f>
        <v>6</v>
      </c>
      <c r="G12" s="24" t="s">
        <v>253</v>
      </c>
      <c r="H12" s="24" t="s">
        <v>253</v>
      </c>
      <c r="I12" s="48">
        <f t="shared" si="0"/>
        <v>12</v>
      </c>
      <c r="J12"/>
      <c r="K12" s="11"/>
    </row>
    <row r="13" spans="2:12" ht="18" customHeight="1">
      <c r="B13" s="10" t="s">
        <v>235</v>
      </c>
      <c r="C13" s="10" t="s">
        <v>251</v>
      </c>
      <c r="D13" s="60">
        <v>0</v>
      </c>
      <c r="E13" s="60">
        <v>0</v>
      </c>
      <c r="F13" s="60">
        <f>2.5*3</f>
        <v>7.5</v>
      </c>
      <c r="G13" s="24" t="s">
        <v>253</v>
      </c>
      <c r="H13" s="24" t="s">
        <v>253</v>
      </c>
      <c r="I13" s="48">
        <f t="shared" si="0"/>
        <v>7.5</v>
      </c>
      <c r="J13"/>
      <c r="K13" s="11"/>
      <c r="L13" s="33"/>
    </row>
    <row r="14" spans="2:12" ht="18" customHeight="1">
      <c r="B14" s="10" t="s">
        <v>136</v>
      </c>
      <c r="C14" s="10" t="s">
        <v>137</v>
      </c>
      <c r="D14" s="5">
        <f>1*2</f>
        <v>2</v>
      </c>
      <c r="E14" s="5">
        <v>0</v>
      </c>
      <c r="F14" s="5">
        <v>0</v>
      </c>
      <c r="G14" s="24" t="s">
        <v>253</v>
      </c>
      <c r="H14" s="24" t="s">
        <v>253</v>
      </c>
      <c r="I14" s="48">
        <f t="shared" si="0"/>
        <v>2</v>
      </c>
      <c r="J14"/>
      <c r="K14"/>
      <c r="L14"/>
    </row>
    <row r="15" spans="2:12" ht="18" customHeight="1">
      <c r="B15"/>
      <c r="C15"/>
      <c r="D15"/>
      <c r="E15"/>
      <c r="F15"/>
      <c r="G15"/>
      <c r="H15"/>
      <c r="I15"/>
      <c r="J15"/>
      <c r="K15"/>
      <c r="L15"/>
    </row>
    <row r="16" spans="2:12" ht="18" customHeight="1">
      <c r="B16"/>
      <c r="C16"/>
      <c r="D16"/>
      <c r="E16"/>
      <c r="F16"/>
      <c r="G16"/>
      <c r="H16"/>
      <c r="I16"/>
      <c r="J16"/>
      <c r="K16"/>
      <c r="L16"/>
    </row>
    <row r="17" spans="2:12" ht="18" customHeight="1">
      <c r="B17"/>
      <c r="C17"/>
      <c r="D17"/>
      <c r="E17"/>
      <c r="F17"/>
      <c r="G17"/>
      <c r="H17"/>
      <c r="I17"/>
      <c r="J17"/>
      <c r="K17"/>
      <c r="L17"/>
    </row>
    <row r="18" spans="2:12" ht="18" customHeight="1">
      <c r="B18"/>
      <c r="C18"/>
      <c r="D18"/>
      <c r="E18"/>
      <c r="F18"/>
      <c r="G18"/>
      <c r="H18"/>
      <c r="I18"/>
      <c r="J18"/>
      <c r="K18"/>
      <c r="L18"/>
    </row>
    <row r="19" spans="2:11" ht="18" customHeight="1">
      <c r="B19"/>
      <c r="C19"/>
      <c r="D19"/>
      <c r="E19"/>
      <c r="F19"/>
      <c r="G19"/>
      <c r="I19"/>
      <c r="J19"/>
      <c r="K19" s="11"/>
    </row>
    <row r="20" spans="2:11" ht="18" customHeight="1">
      <c r="B20"/>
      <c r="C20"/>
      <c r="D20"/>
      <c r="E20"/>
      <c r="F20"/>
      <c r="G20"/>
      <c r="I20"/>
      <c r="J20"/>
      <c r="K20" s="11"/>
    </row>
    <row r="21" spans="2:11" ht="18" customHeight="1">
      <c r="B21"/>
      <c r="C21"/>
      <c r="D21"/>
      <c r="E21"/>
      <c r="F21"/>
      <c r="G21"/>
      <c r="I21"/>
      <c r="J21"/>
      <c r="K21" s="11"/>
    </row>
    <row r="22" spans="2:11" ht="18.75" customHeight="1">
      <c r="B22"/>
      <c r="C22"/>
      <c r="D22"/>
      <c r="E22"/>
      <c r="F22"/>
      <c r="G22"/>
      <c r="I22"/>
      <c r="J22"/>
      <c r="K22" s="11"/>
    </row>
    <row r="23" spans="2:11" ht="18" customHeight="1">
      <c r="B23"/>
      <c r="C23"/>
      <c r="D23"/>
      <c r="E23"/>
      <c r="F23"/>
      <c r="G23"/>
      <c r="I23"/>
      <c r="J23"/>
      <c r="K23" s="11"/>
    </row>
    <row r="24" spans="2:11" ht="18" customHeight="1">
      <c r="B24"/>
      <c r="C24"/>
      <c r="D24"/>
      <c r="E24"/>
      <c r="F24"/>
      <c r="G24"/>
      <c r="I24"/>
      <c r="J24"/>
      <c r="K24" s="11"/>
    </row>
    <row r="25" spans="2:11" ht="18" customHeight="1">
      <c r="B25" s="23"/>
      <c r="C25" s="23"/>
      <c r="D25" s="33"/>
      <c r="E25" s="33"/>
      <c r="K25" s="11"/>
    </row>
    <row r="26" spans="2:11" ht="18" customHeight="1">
      <c r="B26" s="23"/>
      <c r="C26" s="23"/>
      <c r="D26" s="33"/>
      <c r="E26" s="33"/>
      <c r="K26" s="11"/>
    </row>
    <row r="27" spans="2:5" ht="18" customHeight="1">
      <c r="B27" s="36"/>
      <c r="C27" s="36"/>
      <c r="D27" s="33"/>
      <c r="E27" s="33"/>
    </row>
    <row r="28" spans="2:5" ht="18" customHeight="1">
      <c r="B28" s="36"/>
      <c r="C28" s="36"/>
      <c r="D28" s="33"/>
      <c r="E28" s="33"/>
    </row>
    <row r="29" spans="2:5" ht="18" customHeight="1">
      <c r="B29" s="23"/>
      <c r="C29" s="23"/>
      <c r="D29" s="33"/>
      <c r="E29" s="33"/>
    </row>
    <row r="30" spans="2:5" ht="18" customHeight="1">
      <c r="B30" s="23"/>
      <c r="C30" s="23"/>
      <c r="D30" s="33"/>
      <c r="E30" s="33"/>
    </row>
    <row r="31" spans="2:5" ht="18" customHeight="1">
      <c r="B31" s="23"/>
      <c r="C31" s="23"/>
      <c r="D31" s="33"/>
      <c r="E31" s="33"/>
    </row>
    <row r="32" spans="2:5" ht="18" customHeight="1">
      <c r="B32" s="23"/>
      <c r="C32" s="23"/>
      <c r="D32" s="33"/>
      <c r="E32" s="33"/>
    </row>
    <row r="33" spans="2:5" ht="18" customHeight="1">
      <c r="B33" s="33"/>
      <c r="C33" s="33"/>
      <c r="D33" s="33"/>
      <c r="E33" s="33"/>
    </row>
    <row r="34" ht="18" customHeight="1"/>
  </sheetData>
  <sheetProtection/>
  <mergeCells count="1">
    <mergeCell ref="B1:I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7"/>
  <sheetViews>
    <sheetView zoomScale="90" zoomScaleNormal="90" zoomScalePageLayoutView="0" workbookViewId="0" topLeftCell="A1">
      <selection activeCell="M9" sqref="M9"/>
    </sheetView>
  </sheetViews>
  <sheetFormatPr defaultColWidth="9.140625" defaultRowHeight="12.75"/>
  <cols>
    <col min="1" max="1" width="5.57421875" style="0" customWidth="1"/>
    <col min="2" max="2" width="16.8515625" style="6" customWidth="1"/>
    <col min="3" max="3" width="20.28125" style="6" customWidth="1"/>
    <col min="4" max="8" width="7.7109375" style="6" customWidth="1"/>
    <col min="9" max="9" width="8.8515625" style="64" customWidth="1"/>
    <col min="10" max="10" width="8.8515625" style="38" customWidth="1"/>
    <col min="11" max="11" width="11.57421875" style="38" customWidth="1"/>
    <col min="12" max="12" width="12.28125" style="6" customWidth="1"/>
    <col min="13" max="13" width="12.421875" style="6" customWidth="1"/>
    <col min="14" max="16384" width="9.140625" style="6" customWidth="1"/>
  </cols>
  <sheetData>
    <row r="1" spans="2:14" ht="34.5" customHeight="1">
      <c r="B1" s="90" t="s">
        <v>190</v>
      </c>
      <c r="C1" s="90"/>
      <c r="D1" s="90"/>
      <c r="E1" s="90"/>
      <c r="F1" s="90"/>
      <c r="G1" s="90"/>
      <c r="H1" s="90"/>
      <c r="I1" s="90"/>
      <c r="J1" s="56"/>
      <c r="K1" s="66"/>
      <c r="L1" s="58"/>
      <c r="M1" s="11"/>
      <c r="N1" s="11"/>
    </row>
    <row r="2" spans="2:17" ht="19.5" customHeight="1" thickBot="1">
      <c r="B2" s="78" t="s">
        <v>0</v>
      </c>
      <c r="C2" s="79" t="s">
        <v>1</v>
      </c>
      <c r="D2" s="13" t="s">
        <v>2</v>
      </c>
      <c r="E2" s="13" t="s">
        <v>3</v>
      </c>
      <c r="F2" s="13" t="s">
        <v>4</v>
      </c>
      <c r="G2" s="13" t="s">
        <v>25</v>
      </c>
      <c r="H2" s="15" t="s">
        <v>6</v>
      </c>
      <c r="I2" s="63" t="s">
        <v>7</v>
      </c>
      <c r="J2" s="25"/>
      <c r="K2" s="67"/>
      <c r="L2" s="58"/>
      <c r="M2" s="73"/>
      <c r="N2" s="11"/>
      <c r="O2" s="11"/>
      <c r="P2" s="11"/>
      <c r="Q2" s="11"/>
    </row>
    <row r="3" spans="2:17" ht="18" customHeight="1">
      <c r="B3" s="10" t="s">
        <v>28</v>
      </c>
      <c r="C3" s="10" t="s">
        <v>29</v>
      </c>
      <c r="D3" s="60">
        <f>2.5*4.5</f>
        <v>11.25</v>
      </c>
      <c r="E3" s="85">
        <f>5*2.5</f>
        <v>12.5</v>
      </c>
      <c r="F3" s="85">
        <f>5.5*4.5</f>
        <v>24.75</v>
      </c>
      <c r="G3" s="85" t="s">
        <v>252</v>
      </c>
      <c r="H3" s="69" t="s">
        <v>252</v>
      </c>
      <c r="I3" s="48">
        <f aca="true" t="shared" si="0" ref="I3:I34">SUM(D3:H3)-SMALL(D3:H3,1)</f>
        <v>37.25</v>
      </c>
      <c r="K3" s="11"/>
      <c r="L3" s="74"/>
      <c r="M3" s="67"/>
      <c r="N3" s="11"/>
      <c r="O3" s="11"/>
      <c r="P3" s="11"/>
      <c r="Q3" s="11"/>
    </row>
    <row r="4" spans="2:17" ht="18" customHeight="1">
      <c r="B4" s="10" t="s">
        <v>254</v>
      </c>
      <c r="C4" s="10" t="s">
        <v>57</v>
      </c>
      <c r="D4" s="60">
        <f>4*4.5</f>
        <v>18</v>
      </c>
      <c r="E4" s="85">
        <f>3.5*5.5</f>
        <v>19.25</v>
      </c>
      <c r="F4" s="85">
        <v>0</v>
      </c>
      <c r="G4" s="85" t="s">
        <v>252</v>
      </c>
      <c r="H4" s="69" t="s">
        <v>252</v>
      </c>
      <c r="I4" s="48">
        <f t="shared" si="0"/>
        <v>37.25</v>
      </c>
      <c r="K4" s="6"/>
      <c r="L4" s="74"/>
      <c r="M4" s="67"/>
      <c r="N4" s="11"/>
      <c r="O4" s="11"/>
      <c r="P4" s="11"/>
      <c r="Q4" s="11"/>
    </row>
    <row r="5" spans="2:17" ht="18" customHeight="1">
      <c r="B5" s="10" t="s">
        <v>90</v>
      </c>
      <c r="C5" s="10" t="s">
        <v>91</v>
      </c>
      <c r="D5" s="83">
        <f>3*4.5</f>
        <v>13.5</v>
      </c>
      <c r="E5" s="85">
        <v>0</v>
      </c>
      <c r="F5" s="85">
        <f>4*4.5</f>
        <v>18</v>
      </c>
      <c r="G5" s="85" t="s">
        <v>252</v>
      </c>
      <c r="H5" s="69" t="s">
        <v>252</v>
      </c>
      <c r="I5" s="48">
        <f t="shared" si="0"/>
        <v>31.5</v>
      </c>
      <c r="J5" s="25"/>
      <c r="K5" s="6"/>
      <c r="L5" s="67"/>
      <c r="M5" s="67"/>
      <c r="N5" s="11"/>
      <c r="O5" s="11"/>
      <c r="P5" s="11"/>
      <c r="Q5" s="11"/>
    </row>
    <row r="6" spans="2:17" ht="18" customHeight="1">
      <c r="B6" s="10" t="s">
        <v>58</v>
      </c>
      <c r="C6" s="10" t="s">
        <v>27</v>
      </c>
      <c r="D6" s="88">
        <f>4*2.5</f>
        <v>10</v>
      </c>
      <c r="E6" s="17">
        <f>4*2.5</f>
        <v>10</v>
      </c>
      <c r="F6" s="17">
        <f>3.5*4.5</f>
        <v>15.75</v>
      </c>
      <c r="G6" s="85" t="s">
        <v>252</v>
      </c>
      <c r="H6" s="69" t="s">
        <v>252</v>
      </c>
      <c r="I6" s="48">
        <f t="shared" si="0"/>
        <v>25.75</v>
      </c>
      <c r="J6" s="25"/>
      <c r="K6" s="11"/>
      <c r="L6" s="67"/>
      <c r="M6" s="67"/>
      <c r="N6" s="11"/>
      <c r="O6" s="11"/>
      <c r="P6" s="11"/>
      <c r="Q6" s="11"/>
    </row>
    <row r="7" spans="2:17" ht="18" customHeight="1">
      <c r="B7" s="10" t="s">
        <v>62</v>
      </c>
      <c r="C7" s="10" t="s">
        <v>61</v>
      </c>
      <c r="D7" s="60">
        <f>2.5*4.5</f>
        <v>11.25</v>
      </c>
      <c r="E7" s="85">
        <f>5*2.5</f>
        <v>12.5</v>
      </c>
      <c r="F7" s="85">
        <f>1.5*4.5</f>
        <v>6.75</v>
      </c>
      <c r="G7" s="85" t="s">
        <v>252</v>
      </c>
      <c r="H7" s="69" t="s">
        <v>252</v>
      </c>
      <c r="I7" s="48">
        <f t="shared" si="0"/>
        <v>23.75</v>
      </c>
      <c r="K7" s="58"/>
      <c r="L7" s="67"/>
      <c r="M7" s="67"/>
      <c r="N7" s="11"/>
      <c r="O7" s="11"/>
      <c r="P7" s="11"/>
      <c r="Q7" s="11"/>
    </row>
    <row r="8" spans="2:17" ht="18" customHeight="1">
      <c r="B8" s="10" t="s">
        <v>222</v>
      </c>
      <c r="C8" s="10" t="s">
        <v>221</v>
      </c>
      <c r="D8" s="77">
        <v>0</v>
      </c>
      <c r="E8" s="60">
        <f>5*2.5</f>
        <v>12.5</v>
      </c>
      <c r="F8" s="60">
        <f>2.5*4.5</f>
        <v>11.25</v>
      </c>
      <c r="G8" s="85" t="s">
        <v>252</v>
      </c>
      <c r="H8" s="69" t="s">
        <v>252</v>
      </c>
      <c r="I8" s="48">
        <f t="shared" si="0"/>
        <v>23.75</v>
      </c>
      <c r="J8" s="25"/>
      <c r="K8" s="65"/>
      <c r="L8" s="11"/>
      <c r="M8" s="11"/>
      <c r="N8" s="11"/>
      <c r="O8" s="11"/>
      <c r="P8" s="11"/>
      <c r="Q8" s="11"/>
    </row>
    <row r="9" spans="2:17" ht="18" customHeight="1">
      <c r="B9" s="10" t="s">
        <v>113</v>
      </c>
      <c r="C9" s="10" t="s">
        <v>92</v>
      </c>
      <c r="D9" s="35">
        <f>4.5*2.5</f>
        <v>11.25</v>
      </c>
      <c r="E9" s="5">
        <f>1.5*5.5</f>
        <v>8.25</v>
      </c>
      <c r="F9" s="5">
        <f>4.5*2.5</f>
        <v>11.25</v>
      </c>
      <c r="G9" s="85" t="s">
        <v>252</v>
      </c>
      <c r="H9" s="69" t="s">
        <v>252</v>
      </c>
      <c r="I9" s="48">
        <f t="shared" si="0"/>
        <v>22.5</v>
      </c>
      <c r="J9" s="25"/>
      <c r="K9" s="11"/>
      <c r="L9" s="11"/>
      <c r="M9" s="11"/>
      <c r="N9" s="11"/>
      <c r="O9" s="11"/>
      <c r="P9" s="11"/>
      <c r="Q9" s="11"/>
    </row>
    <row r="10" spans="2:17" ht="18" customHeight="1">
      <c r="B10" s="10" t="s">
        <v>247</v>
      </c>
      <c r="C10" s="10" t="s">
        <v>246</v>
      </c>
      <c r="D10" s="60">
        <v>0</v>
      </c>
      <c r="E10" s="5">
        <v>0</v>
      </c>
      <c r="F10" s="60">
        <f>5*4.5</f>
        <v>22.5</v>
      </c>
      <c r="G10" s="85" t="s">
        <v>252</v>
      </c>
      <c r="H10" s="69" t="s">
        <v>252</v>
      </c>
      <c r="I10" s="48">
        <f t="shared" si="0"/>
        <v>22.5</v>
      </c>
      <c r="J10" s="25"/>
      <c r="K10" s="11"/>
      <c r="L10" s="11"/>
      <c r="M10" s="11"/>
      <c r="N10" s="11"/>
      <c r="O10" s="11"/>
      <c r="P10" s="11"/>
      <c r="Q10" s="11"/>
    </row>
    <row r="11" spans="2:17" ht="18" customHeight="1">
      <c r="B11" s="10" t="s">
        <v>216</v>
      </c>
      <c r="C11" s="10" t="s">
        <v>217</v>
      </c>
      <c r="D11" s="60">
        <v>0</v>
      </c>
      <c r="E11" s="60">
        <f>4*5.5</f>
        <v>22</v>
      </c>
      <c r="F11" s="60">
        <v>0</v>
      </c>
      <c r="G11" s="85" t="s">
        <v>252</v>
      </c>
      <c r="H11" s="69" t="s">
        <v>252</v>
      </c>
      <c r="I11" s="48">
        <f t="shared" si="0"/>
        <v>22</v>
      </c>
      <c r="J11" s="25"/>
      <c r="K11" s="11"/>
      <c r="L11" s="11"/>
      <c r="M11" s="11"/>
      <c r="N11" s="11"/>
      <c r="O11" s="11"/>
      <c r="P11" s="11"/>
      <c r="Q11" s="11"/>
    </row>
    <row r="12" spans="2:17" ht="18" customHeight="1">
      <c r="B12" s="10" t="s">
        <v>67</v>
      </c>
      <c r="C12" s="10" t="s">
        <v>68</v>
      </c>
      <c r="D12" s="5">
        <f>4*2.5</f>
        <v>10</v>
      </c>
      <c r="E12" s="5">
        <f>3.5*2.5</f>
        <v>8.75</v>
      </c>
      <c r="F12" s="5">
        <f>4*2.5</f>
        <v>10</v>
      </c>
      <c r="G12" s="85" t="s">
        <v>252</v>
      </c>
      <c r="H12" s="69" t="s">
        <v>252</v>
      </c>
      <c r="I12" s="48">
        <f t="shared" si="0"/>
        <v>20</v>
      </c>
      <c r="J12" s="25"/>
      <c r="K12" s="11"/>
      <c r="L12" s="11"/>
      <c r="M12" s="11"/>
      <c r="N12" s="11"/>
      <c r="O12" s="11"/>
      <c r="P12" s="11"/>
      <c r="Q12" s="11"/>
    </row>
    <row r="13" spans="2:17" ht="18" customHeight="1">
      <c r="B13" s="10" t="s">
        <v>109</v>
      </c>
      <c r="C13" s="10" t="s">
        <v>110</v>
      </c>
      <c r="D13" s="5">
        <f>3.5*2.5</f>
        <v>8.75</v>
      </c>
      <c r="E13" s="5">
        <f>4.5*2.5</f>
        <v>11.25</v>
      </c>
      <c r="F13" s="5">
        <f>2*2.5</f>
        <v>5</v>
      </c>
      <c r="G13" s="85" t="s">
        <v>252</v>
      </c>
      <c r="H13" s="69" t="s">
        <v>252</v>
      </c>
      <c r="I13" s="48">
        <f t="shared" si="0"/>
        <v>20</v>
      </c>
      <c r="J13" s="25"/>
      <c r="K13" s="11"/>
      <c r="L13" s="11"/>
      <c r="M13" s="11"/>
      <c r="N13" s="11"/>
      <c r="O13" s="11"/>
      <c r="P13" s="11"/>
      <c r="Q13" s="11"/>
    </row>
    <row r="14" spans="2:17" ht="18" customHeight="1">
      <c r="B14" s="10" t="s">
        <v>116</v>
      </c>
      <c r="C14" s="10" t="s">
        <v>117</v>
      </c>
      <c r="D14" s="5">
        <f>4*2.5</f>
        <v>10</v>
      </c>
      <c r="E14" s="5">
        <f>3*2.5</f>
        <v>7.5</v>
      </c>
      <c r="F14" s="5">
        <f>3*2.5</f>
        <v>7.5</v>
      </c>
      <c r="G14" s="85" t="s">
        <v>252</v>
      </c>
      <c r="H14" s="69" t="s">
        <v>252</v>
      </c>
      <c r="I14" s="48">
        <f t="shared" si="0"/>
        <v>17.5</v>
      </c>
      <c r="J14" s="25"/>
      <c r="K14" s="11"/>
      <c r="L14" s="11"/>
      <c r="M14" s="11"/>
      <c r="N14" s="11"/>
      <c r="O14" s="11"/>
      <c r="P14" s="11"/>
      <c r="Q14" s="11"/>
    </row>
    <row r="15" spans="2:12" ht="18" customHeight="1">
      <c r="B15" s="10" t="s">
        <v>93</v>
      </c>
      <c r="C15" s="10" t="s">
        <v>87</v>
      </c>
      <c r="D15" s="5">
        <f>3*2.5</f>
        <v>7.5</v>
      </c>
      <c r="E15" s="5">
        <f>2*2.5</f>
        <v>5</v>
      </c>
      <c r="F15" s="5">
        <f>4*2.5</f>
        <v>10</v>
      </c>
      <c r="G15" s="85" t="s">
        <v>252</v>
      </c>
      <c r="H15" s="69" t="s">
        <v>252</v>
      </c>
      <c r="I15" s="48">
        <f t="shared" si="0"/>
        <v>17.5</v>
      </c>
      <c r="J15" s="25"/>
      <c r="K15" s="11"/>
      <c r="L15" s="11"/>
    </row>
    <row r="16" spans="2:12" ht="18" customHeight="1">
      <c r="B16" s="10" t="s">
        <v>81</v>
      </c>
      <c r="C16" s="10" t="s">
        <v>82</v>
      </c>
      <c r="D16" s="5">
        <f>3*2.5</f>
        <v>7.5</v>
      </c>
      <c r="E16" s="60">
        <f>3*2.5</f>
        <v>7.5</v>
      </c>
      <c r="F16" s="60">
        <f>2*4.5</f>
        <v>9</v>
      </c>
      <c r="G16" s="85" t="s">
        <v>252</v>
      </c>
      <c r="H16" s="69" t="s">
        <v>252</v>
      </c>
      <c r="I16" s="48">
        <f t="shared" si="0"/>
        <v>16.5</v>
      </c>
      <c r="J16" s="25"/>
      <c r="K16" s="11"/>
      <c r="L16" s="11"/>
    </row>
    <row r="17" spans="2:12" ht="18" customHeight="1">
      <c r="B17" s="10" t="s">
        <v>215</v>
      </c>
      <c r="C17" s="10" t="s">
        <v>214</v>
      </c>
      <c r="D17" s="60">
        <v>0</v>
      </c>
      <c r="E17" s="60">
        <f>3*5.5</f>
        <v>16.5</v>
      </c>
      <c r="F17" s="60">
        <v>0</v>
      </c>
      <c r="G17" s="85" t="s">
        <v>252</v>
      </c>
      <c r="H17" s="69" t="s">
        <v>252</v>
      </c>
      <c r="I17" s="48">
        <f t="shared" si="0"/>
        <v>16.5</v>
      </c>
      <c r="J17" s="25"/>
      <c r="K17" s="6" t="s">
        <v>96</v>
      </c>
      <c r="L17" s="11"/>
    </row>
    <row r="18" spans="2:12" ht="18" customHeight="1">
      <c r="B18" s="10" t="s">
        <v>73</v>
      </c>
      <c r="C18" s="10" t="s">
        <v>74</v>
      </c>
      <c r="D18" s="5">
        <f>3.5*2.5</f>
        <v>8.75</v>
      </c>
      <c r="E18" s="5">
        <f>1.5*2.5</f>
        <v>3.75</v>
      </c>
      <c r="F18" s="5">
        <f>3*2.5</f>
        <v>7.5</v>
      </c>
      <c r="G18" s="85" t="s">
        <v>252</v>
      </c>
      <c r="H18" s="69" t="s">
        <v>252</v>
      </c>
      <c r="I18" s="48">
        <f t="shared" si="0"/>
        <v>16.25</v>
      </c>
      <c r="J18" s="25"/>
      <c r="K18" s="11"/>
      <c r="L18" s="11"/>
    </row>
    <row r="19" spans="2:12" ht="18" customHeight="1">
      <c r="B19" s="10" t="s">
        <v>101</v>
      </c>
      <c r="C19" s="10" t="s">
        <v>102</v>
      </c>
      <c r="D19" s="5">
        <f>3.5*2.5</f>
        <v>8.75</v>
      </c>
      <c r="E19" s="5">
        <f>3*2.5</f>
        <v>7.5</v>
      </c>
      <c r="F19" s="5">
        <v>0</v>
      </c>
      <c r="G19" s="85" t="s">
        <v>252</v>
      </c>
      <c r="H19" s="69" t="s">
        <v>252</v>
      </c>
      <c r="I19" s="48">
        <f t="shared" si="0"/>
        <v>16.25</v>
      </c>
      <c r="J19" s="25"/>
      <c r="K19" s="11"/>
      <c r="L19" s="11"/>
    </row>
    <row r="20" spans="2:12" ht="18" customHeight="1">
      <c r="B20" s="10" t="s">
        <v>100</v>
      </c>
      <c r="C20" s="10" t="s">
        <v>94</v>
      </c>
      <c r="D20" s="5">
        <f>2.5*2.5</f>
        <v>6.25</v>
      </c>
      <c r="E20" s="5">
        <f>3*2.5</f>
        <v>7.5</v>
      </c>
      <c r="F20" s="5">
        <f>2.5*2.5</f>
        <v>6.25</v>
      </c>
      <c r="G20" s="85" t="s">
        <v>252</v>
      </c>
      <c r="H20" s="69" t="s">
        <v>252</v>
      </c>
      <c r="I20" s="48">
        <f t="shared" si="0"/>
        <v>13.75</v>
      </c>
      <c r="J20" s="25"/>
      <c r="K20" s="11"/>
      <c r="L20" s="11"/>
    </row>
    <row r="21" spans="2:13" ht="18" customHeight="1">
      <c r="B21" s="10" t="s">
        <v>83</v>
      </c>
      <c r="C21" s="10" t="s">
        <v>95</v>
      </c>
      <c r="D21" s="5">
        <f>3.5*2.5</f>
        <v>8.75</v>
      </c>
      <c r="E21" s="5">
        <f>2*2.5</f>
        <v>5</v>
      </c>
      <c r="F21" s="5">
        <f>1.5*2.5</f>
        <v>3.75</v>
      </c>
      <c r="G21" s="85" t="s">
        <v>252</v>
      </c>
      <c r="H21" s="69" t="s">
        <v>252</v>
      </c>
      <c r="I21" s="48">
        <f t="shared" si="0"/>
        <v>13.75</v>
      </c>
      <c r="J21"/>
      <c r="K21"/>
      <c r="L21"/>
      <c r="M21"/>
    </row>
    <row r="22" spans="2:13" ht="18" customHeight="1">
      <c r="B22" s="10" t="s">
        <v>60</v>
      </c>
      <c r="C22" s="10" t="s">
        <v>59</v>
      </c>
      <c r="D22" s="5">
        <f>2.5*2.5</f>
        <v>6.25</v>
      </c>
      <c r="E22" s="60">
        <v>0</v>
      </c>
      <c r="F22" s="60">
        <f>3*2.5</f>
        <v>7.5</v>
      </c>
      <c r="G22" s="85" t="s">
        <v>252</v>
      </c>
      <c r="H22" s="69" t="s">
        <v>252</v>
      </c>
      <c r="I22" s="48">
        <f t="shared" si="0"/>
        <v>13.75</v>
      </c>
      <c r="J22"/>
      <c r="K22"/>
      <c r="L22"/>
      <c r="M22"/>
    </row>
    <row r="23" spans="2:13" ht="18" customHeight="1">
      <c r="B23" s="10" t="s">
        <v>71</v>
      </c>
      <c r="C23" s="10" t="s">
        <v>72</v>
      </c>
      <c r="D23" s="5">
        <f>3*2.5</f>
        <v>7.5</v>
      </c>
      <c r="E23" s="5">
        <v>0</v>
      </c>
      <c r="F23" s="5">
        <f>2*2.5</f>
        <v>5</v>
      </c>
      <c r="G23" s="85" t="s">
        <v>252</v>
      </c>
      <c r="H23" s="69" t="s">
        <v>252</v>
      </c>
      <c r="I23" s="48">
        <f t="shared" si="0"/>
        <v>12.5</v>
      </c>
      <c r="J23"/>
      <c r="K23"/>
      <c r="L23"/>
      <c r="M23"/>
    </row>
    <row r="24" spans="2:13" ht="18" customHeight="1">
      <c r="B24" s="10" t="s">
        <v>118</v>
      </c>
      <c r="C24" s="81" t="s">
        <v>119</v>
      </c>
      <c r="D24" s="5">
        <f>4*2.5</f>
        <v>10</v>
      </c>
      <c r="E24" s="5">
        <v>0</v>
      </c>
      <c r="F24" s="5">
        <v>0</v>
      </c>
      <c r="G24" s="85" t="s">
        <v>252</v>
      </c>
      <c r="H24" s="69" t="s">
        <v>252</v>
      </c>
      <c r="I24" s="48">
        <f t="shared" si="0"/>
        <v>10</v>
      </c>
      <c r="J24"/>
      <c r="K24"/>
      <c r="L24"/>
      <c r="M24"/>
    </row>
    <row r="25" spans="2:12" ht="18" customHeight="1">
      <c r="B25" s="10" t="s">
        <v>121</v>
      </c>
      <c r="C25" s="81" t="s">
        <v>122</v>
      </c>
      <c r="D25" s="5">
        <f>4*2.5</f>
        <v>10</v>
      </c>
      <c r="E25" s="5">
        <v>0</v>
      </c>
      <c r="F25" s="5">
        <v>0</v>
      </c>
      <c r="G25" s="85" t="s">
        <v>252</v>
      </c>
      <c r="H25" s="69" t="s">
        <v>252</v>
      </c>
      <c r="I25" s="48">
        <f t="shared" si="0"/>
        <v>10</v>
      </c>
      <c r="J25"/>
      <c r="K25" s="11"/>
      <c r="L25" s="11"/>
    </row>
    <row r="26" spans="2:10" ht="19.5" customHeight="1">
      <c r="B26" s="10" t="s">
        <v>171</v>
      </c>
      <c r="C26" s="81" t="s">
        <v>172</v>
      </c>
      <c r="D26" s="5">
        <f>3.5*2.5</f>
        <v>8.75</v>
      </c>
      <c r="E26" s="5">
        <v>0</v>
      </c>
      <c r="F26" s="5">
        <v>0</v>
      </c>
      <c r="G26" s="85" t="s">
        <v>252</v>
      </c>
      <c r="H26" s="69" t="s">
        <v>252</v>
      </c>
      <c r="I26" s="48">
        <f t="shared" si="0"/>
        <v>8.75</v>
      </c>
      <c r="J26"/>
    </row>
    <row r="27" spans="2:10" ht="19.5" customHeight="1">
      <c r="B27" s="10" t="s">
        <v>218</v>
      </c>
      <c r="C27" s="10" t="s">
        <v>219</v>
      </c>
      <c r="D27" s="60">
        <v>0</v>
      </c>
      <c r="E27" s="60">
        <f>3*2.5</f>
        <v>7.5</v>
      </c>
      <c r="F27" s="60">
        <v>0</v>
      </c>
      <c r="G27" s="85" t="s">
        <v>252</v>
      </c>
      <c r="H27" s="69" t="s">
        <v>252</v>
      </c>
      <c r="I27" s="48">
        <f t="shared" si="0"/>
        <v>7.5</v>
      </c>
      <c r="J27"/>
    </row>
    <row r="28" spans="2:11" ht="19.5" customHeight="1">
      <c r="B28" s="10" t="s">
        <v>75</v>
      </c>
      <c r="C28" s="10" t="s">
        <v>76</v>
      </c>
      <c r="D28" s="5">
        <f>2.5*2.5</f>
        <v>6.25</v>
      </c>
      <c r="E28" s="5">
        <v>0</v>
      </c>
      <c r="F28" s="5">
        <v>0</v>
      </c>
      <c r="G28" s="85" t="s">
        <v>252</v>
      </c>
      <c r="H28" s="69" t="s">
        <v>252</v>
      </c>
      <c r="I28" s="48">
        <f t="shared" si="0"/>
        <v>6.25</v>
      </c>
      <c r="J28"/>
      <c r="K28"/>
    </row>
    <row r="29" spans="2:11" ht="19.5" customHeight="1">
      <c r="B29" s="10" t="s">
        <v>123</v>
      </c>
      <c r="C29" s="10" t="s">
        <v>124</v>
      </c>
      <c r="D29" s="5">
        <f>2.5*2.5</f>
        <v>6.25</v>
      </c>
      <c r="E29" s="5">
        <v>0</v>
      </c>
      <c r="F29" s="5">
        <v>0</v>
      </c>
      <c r="G29" s="85" t="s">
        <v>252</v>
      </c>
      <c r="H29" s="69" t="s">
        <v>252</v>
      </c>
      <c r="I29" s="48">
        <f t="shared" si="0"/>
        <v>6.25</v>
      </c>
      <c r="J29"/>
      <c r="K29"/>
    </row>
    <row r="30" spans="2:11" ht="19.5" customHeight="1">
      <c r="B30" s="10" t="s">
        <v>173</v>
      </c>
      <c r="C30" s="10" t="s">
        <v>174</v>
      </c>
      <c r="D30" s="5">
        <f>2.5*2.5</f>
        <v>6.25</v>
      </c>
      <c r="E30" s="5">
        <v>0</v>
      </c>
      <c r="F30" s="5">
        <v>0</v>
      </c>
      <c r="G30" s="85" t="s">
        <v>252</v>
      </c>
      <c r="H30" s="69" t="s">
        <v>252</v>
      </c>
      <c r="I30" s="48">
        <f t="shared" si="0"/>
        <v>6.25</v>
      </c>
      <c r="J30"/>
      <c r="K30"/>
    </row>
    <row r="31" spans="2:11" ht="19.5" customHeight="1">
      <c r="B31" s="10" t="s">
        <v>218</v>
      </c>
      <c r="C31" s="10" t="s">
        <v>220</v>
      </c>
      <c r="D31" s="60">
        <v>0</v>
      </c>
      <c r="E31" s="60">
        <f>2*2.5</f>
        <v>5</v>
      </c>
      <c r="F31" s="60">
        <v>0</v>
      </c>
      <c r="G31" s="85" t="s">
        <v>252</v>
      </c>
      <c r="H31" s="69" t="s">
        <v>252</v>
      </c>
      <c r="I31" s="48">
        <f t="shared" si="0"/>
        <v>5</v>
      </c>
      <c r="J31"/>
      <c r="K31"/>
    </row>
    <row r="32" spans="2:11" ht="19.5" customHeight="1">
      <c r="B32" s="10" t="s">
        <v>176</v>
      </c>
      <c r="C32" s="10" t="s">
        <v>177</v>
      </c>
      <c r="D32" s="5">
        <f>1.5*2.5</f>
        <v>3.75</v>
      </c>
      <c r="E32" s="5">
        <v>0</v>
      </c>
      <c r="F32" s="5">
        <v>0</v>
      </c>
      <c r="G32" s="85" t="s">
        <v>252</v>
      </c>
      <c r="H32" s="69" t="s">
        <v>252</v>
      </c>
      <c r="I32" s="48">
        <f t="shared" si="0"/>
        <v>3.75</v>
      </c>
      <c r="J32"/>
      <c r="K32"/>
    </row>
    <row r="33" spans="2:11" ht="19.5" customHeight="1">
      <c r="B33" s="10" t="s">
        <v>125</v>
      </c>
      <c r="C33" s="10" t="s">
        <v>82</v>
      </c>
      <c r="D33" s="5">
        <f>1*2.5</f>
        <v>2.5</v>
      </c>
      <c r="E33" s="60">
        <v>0</v>
      </c>
      <c r="F33" s="60">
        <v>0</v>
      </c>
      <c r="G33" s="85" t="s">
        <v>252</v>
      </c>
      <c r="H33" s="69" t="s">
        <v>252</v>
      </c>
      <c r="I33" s="48">
        <f t="shared" si="0"/>
        <v>2.5</v>
      </c>
      <c r="J33"/>
      <c r="K33"/>
    </row>
    <row r="34" spans="2:10" ht="19.5" customHeight="1">
      <c r="B34" s="10" t="s">
        <v>223</v>
      </c>
      <c r="C34" s="10" t="s">
        <v>224</v>
      </c>
      <c r="D34" s="60">
        <v>0</v>
      </c>
      <c r="E34" s="60">
        <f>1*2.5</f>
        <v>2.5</v>
      </c>
      <c r="F34" s="60">
        <v>0</v>
      </c>
      <c r="G34" s="85" t="s">
        <v>252</v>
      </c>
      <c r="H34" s="69" t="s">
        <v>252</v>
      </c>
      <c r="I34" s="48">
        <f t="shared" si="0"/>
        <v>2.5</v>
      </c>
      <c r="J34"/>
    </row>
    <row r="35" spans="2:10" ht="19.5" customHeight="1">
      <c r="B35"/>
      <c r="C35"/>
      <c r="D35"/>
      <c r="E35"/>
      <c r="F35"/>
      <c r="G35"/>
      <c r="H35"/>
      <c r="I35"/>
      <c r="J35"/>
    </row>
    <row r="36" spans="2:10" ht="19.5" customHeight="1">
      <c r="B36"/>
      <c r="C36"/>
      <c r="D36"/>
      <c r="E36"/>
      <c r="F36"/>
      <c r="G36"/>
      <c r="H36"/>
      <c r="I36"/>
      <c r="J36"/>
    </row>
    <row r="37" spans="2:10" ht="19.5" customHeight="1">
      <c r="B37"/>
      <c r="C37"/>
      <c r="D37"/>
      <c r="E37"/>
      <c r="F37"/>
      <c r="G37"/>
      <c r="H37"/>
      <c r="I37"/>
      <c r="J37"/>
    </row>
    <row r="38" ht="19.5" customHeight="1"/>
    <row r="39" ht="19.5" customHeight="1"/>
  </sheetData>
  <sheetProtection/>
  <mergeCells count="1">
    <mergeCell ref="B1:I1"/>
  </mergeCells>
  <printOptions/>
  <pageMargins left="0.35433070866141736" right="0.15748031496062992" top="0.3937007874015748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87"/>
  <sheetViews>
    <sheetView tabSelected="1" zoomScale="90" zoomScaleNormal="90" zoomScalePageLayoutView="0" workbookViewId="0" topLeftCell="A1">
      <selection activeCell="I17" sqref="I17"/>
    </sheetView>
  </sheetViews>
  <sheetFormatPr defaultColWidth="9.140625" defaultRowHeight="12.75"/>
  <cols>
    <col min="1" max="1" width="5.57421875" style="0" customWidth="1"/>
    <col min="2" max="2" width="16.8515625" style="21" customWidth="1"/>
    <col min="3" max="3" width="20.28125" style="21" customWidth="1"/>
    <col min="4" max="8" width="7.7109375" style="21" customWidth="1"/>
    <col min="9" max="10" width="8.8515625" style="21" customWidth="1"/>
    <col min="11" max="11" width="12.57421875" style="40" customWidth="1"/>
    <col min="12" max="12" width="12.28125" style="21" customWidth="1"/>
    <col min="13" max="13" width="12.421875" style="21" customWidth="1"/>
    <col min="14" max="16384" width="9.140625" style="21" customWidth="1"/>
  </cols>
  <sheetData>
    <row r="1" spans="2:17" ht="31.5" customHeight="1">
      <c r="B1" s="90" t="s">
        <v>255</v>
      </c>
      <c r="C1" s="90"/>
      <c r="D1" s="90"/>
      <c r="E1" s="90"/>
      <c r="F1" s="90"/>
      <c r="G1" s="90"/>
      <c r="H1" s="90"/>
      <c r="I1" s="90"/>
      <c r="J1" s="18"/>
      <c r="K1" s="66"/>
      <c r="L1" s="58"/>
      <c r="M1" s="11"/>
      <c r="N1" s="11"/>
      <c r="O1" s="11"/>
      <c r="P1" s="11"/>
      <c r="Q1" s="11"/>
    </row>
    <row r="2" spans="2:17" ht="19.5" customHeight="1" thickBot="1">
      <c r="B2" s="79" t="s">
        <v>0</v>
      </c>
      <c r="C2" s="79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5" t="s">
        <v>6</v>
      </c>
      <c r="I2" s="16" t="s">
        <v>7</v>
      </c>
      <c r="J2" s="11"/>
      <c r="K2" s="67"/>
      <c r="L2" s="58"/>
      <c r="M2" s="73"/>
      <c r="N2" s="11"/>
      <c r="O2" s="11"/>
      <c r="P2" s="11"/>
      <c r="Q2" s="11"/>
    </row>
    <row r="3" spans="2:17" ht="18" customHeight="1">
      <c r="B3" s="10" t="s">
        <v>139</v>
      </c>
      <c r="C3" s="10" t="s">
        <v>27</v>
      </c>
      <c r="D3" s="82">
        <f>3*5</f>
        <v>15</v>
      </c>
      <c r="E3" s="84">
        <f>4*6</f>
        <v>24</v>
      </c>
      <c r="F3" s="84">
        <f>4*5</f>
        <v>20</v>
      </c>
      <c r="G3" s="84" t="s">
        <v>253</v>
      </c>
      <c r="H3" s="69" t="s">
        <v>253</v>
      </c>
      <c r="I3" s="45">
        <f>SUM(D3:H3)-SMALL(D3:H3,1)</f>
        <v>44</v>
      </c>
      <c r="J3" s="11"/>
      <c r="K3" s="58"/>
      <c r="L3" s="31"/>
      <c r="M3" s="67"/>
      <c r="N3" s="11"/>
      <c r="O3" s="11"/>
      <c r="P3" s="11"/>
      <c r="Q3" s="11"/>
    </row>
    <row r="4" spans="2:17" ht="18" customHeight="1">
      <c r="B4" s="10" t="s">
        <v>69</v>
      </c>
      <c r="C4" s="10" t="s">
        <v>21</v>
      </c>
      <c r="D4" s="83">
        <f>4.5*5</f>
        <v>22.5</v>
      </c>
      <c r="E4" s="85">
        <v>0</v>
      </c>
      <c r="F4" s="85">
        <f>3.5*5</f>
        <v>17.5</v>
      </c>
      <c r="G4" s="84" t="s">
        <v>253</v>
      </c>
      <c r="H4" s="69" t="s">
        <v>253</v>
      </c>
      <c r="I4" s="45">
        <f aca="true" t="shared" si="0" ref="I4:I12">SUM(D4:H4)-SMALL(D4:H4,1)</f>
        <v>40</v>
      </c>
      <c r="J4" s="11"/>
      <c r="K4" s="59"/>
      <c r="L4" s="74"/>
      <c r="M4" s="67"/>
      <c r="N4" s="11"/>
      <c r="O4" s="11"/>
      <c r="P4" s="11"/>
      <c r="Q4" s="11"/>
    </row>
    <row r="5" spans="2:17" ht="18" customHeight="1">
      <c r="B5" s="10" t="s">
        <v>8</v>
      </c>
      <c r="C5" s="10" t="s">
        <v>175</v>
      </c>
      <c r="D5" s="83">
        <f>4.5*3</f>
        <v>13.5</v>
      </c>
      <c r="E5" s="85">
        <f>2.5*6</f>
        <v>15</v>
      </c>
      <c r="F5" s="85">
        <f>3*3</f>
        <v>9</v>
      </c>
      <c r="G5" s="84" t="s">
        <v>253</v>
      </c>
      <c r="H5" s="69" t="s">
        <v>253</v>
      </c>
      <c r="I5" s="45">
        <f t="shared" si="0"/>
        <v>28.5</v>
      </c>
      <c r="J5" s="11"/>
      <c r="K5" s="52"/>
      <c r="L5" s="74"/>
      <c r="M5" s="67"/>
      <c r="N5" s="11"/>
      <c r="O5" s="11"/>
      <c r="P5" s="11"/>
      <c r="Q5" s="11"/>
    </row>
    <row r="6" spans="2:17" ht="18" customHeight="1">
      <c r="B6" s="10" t="s">
        <v>114</v>
      </c>
      <c r="C6" s="10" t="s">
        <v>115</v>
      </c>
      <c r="D6" s="86">
        <f>3*3</f>
        <v>9</v>
      </c>
      <c r="E6" s="71">
        <f>2*6</f>
        <v>12</v>
      </c>
      <c r="F6" s="61">
        <f>3.5*3</f>
        <v>10.5</v>
      </c>
      <c r="G6" s="84" t="s">
        <v>253</v>
      </c>
      <c r="H6" s="69" t="s">
        <v>253</v>
      </c>
      <c r="I6" s="45">
        <f t="shared" si="0"/>
        <v>22.5</v>
      </c>
      <c r="J6" s="11"/>
      <c r="K6" s="25"/>
      <c r="L6" s="11"/>
      <c r="M6" s="11"/>
      <c r="N6" s="11"/>
      <c r="O6" s="11"/>
      <c r="P6" s="11"/>
      <c r="Q6" s="11"/>
    </row>
    <row r="7" spans="2:17" ht="18" customHeight="1">
      <c r="B7" s="10" t="s">
        <v>249</v>
      </c>
      <c r="C7" s="10" t="s">
        <v>80</v>
      </c>
      <c r="D7" s="86">
        <f>2*3</f>
        <v>6</v>
      </c>
      <c r="E7" s="71">
        <v>0</v>
      </c>
      <c r="F7" s="61">
        <f>3*5</f>
        <v>15</v>
      </c>
      <c r="G7" s="84" t="s">
        <v>253</v>
      </c>
      <c r="H7" s="69" t="s">
        <v>253</v>
      </c>
      <c r="I7" s="45">
        <f t="shared" si="0"/>
        <v>21</v>
      </c>
      <c r="J7" s="11"/>
      <c r="K7" s="25"/>
      <c r="L7" s="11"/>
      <c r="M7" s="11"/>
      <c r="N7" s="11"/>
      <c r="O7" s="11"/>
      <c r="P7" s="11"/>
      <c r="Q7" s="11"/>
    </row>
    <row r="8" spans="2:17" ht="18" customHeight="1">
      <c r="B8" s="10" t="s">
        <v>250</v>
      </c>
      <c r="C8" s="10" t="s">
        <v>248</v>
      </c>
      <c r="D8" s="77">
        <v>0</v>
      </c>
      <c r="E8" s="71">
        <v>0</v>
      </c>
      <c r="F8" s="60">
        <f>3.5*5</f>
        <v>17.5</v>
      </c>
      <c r="G8" s="84" t="s">
        <v>253</v>
      </c>
      <c r="H8" s="69" t="s">
        <v>253</v>
      </c>
      <c r="I8" s="45">
        <f t="shared" si="0"/>
        <v>17.5</v>
      </c>
      <c r="J8" s="11"/>
      <c r="K8" s="25"/>
      <c r="L8" s="11"/>
      <c r="M8" s="11"/>
      <c r="N8" s="11"/>
      <c r="O8" s="11"/>
      <c r="P8" s="11"/>
      <c r="Q8" s="11"/>
    </row>
    <row r="9" spans="2:17" ht="18" customHeight="1">
      <c r="B9" s="10" t="s">
        <v>86</v>
      </c>
      <c r="C9" s="10" t="s">
        <v>87</v>
      </c>
      <c r="D9" s="80">
        <f>1*5</f>
        <v>5</v>
      </c>
      <c r="E9" s="71">
        <v>0</v>
      </c>
      <c r="F9" s="72">
        <f>2*5</f>
        <v>10</v>
      </c>
      <c r="G9" s="84" t="s">
        <v>253</v>
      </c>
      <c r="H9" s="69" t="s">
        <v>253</v>
      </c>
      <c r="I9" s="45">
        <f t="shared" si="0"/>
        <v>15</v>
      </c>
      <c r="J9" s="11"/>
      <c r="K9" s="25"/>
      <c r="L9" s="11"/>
      <c r="M9" s="11"/>
      <c r="N9" s="11"/>
      <c r="O9" s="11"/>
      <c r="P9" s="11"/>
      <c r="Q9" s="11"/>
    </row>
    <row r="10" spans="2:15" ht="18" customHeight="1">
      <c r="B10" s="28" t="s">
        <v>111</v>
      </c>
      <c r="C10" s="28" t="s">
        <v>112</v>
      </c>
      <c r="D10" s="77">
        <f>2.5*5</f>
        <v>12.5</v>
      </c>
      <c r="E10" s="60">
        <v>0</v>
      </c>
      <c r="F10" s="60">
        <v>0</v>
      </c>
      <c r="G10" s="84" t="s">
        <v>253</v>
      </c>
      <c r="H10" s="69" t="s">
        <v>253</v>
      </c>
      <c r="I10" s="45">
        <f t="shared" si="0"/>
        <v>12.5</v>
      </c>
      <c r="J10" s="11"/>
      <c r="K10" s="11"/>
      <c r="L10" s="11"/>
      <c r="M10" s="11"/>
      <c r="N10" s="11"/>
      <c r="O10" s="11"/>
    </row>
    <row r="11" spans="2:15" ht="18" customHeight="1">
      <c r="B11" s="10" t="s">
        <v>244</v>
      </c>
      <c r="C11" s="10" t="s">
        <v>245</v>
      </c>
      <c r="D11" s="60">
        <v>0</v>
      </c>
      <c r="E11" s="71">
        <v>0</v>
      </c>
      <c r="F11" s="60">
        <f>4*3</f>
        <v>12</v>
      </c>
      <c r="G11" s="84" t="s">
        <v>253</v>
      </c>
      <c r="H11" s="69" t="s">
        <v>253</v>
      </c>
      <c r="I11" s="45">
        <f t="shared" si="0"/>
        <v>12</v>
      </c>
      <c r="J11"/>
      <c r="K11" s="11"/>
      <c r="L11" s="11"/>
      <c r="M11" s="11"/>
      <c r="N11" s="11"/>
      <c r="O11" s="11"/>
    </row>
    <row r="12" spans="2:15" ht="18" customHeight="1">
      <c r="B12" s="10" t="s">
        <v>88</v>
      </c>
      <c r="C12" s="10" t="s">
        <v>89</v>
      </c>
      <c r="D12" s="61">
        <f>2.5*3</f>
        <v>7.5</v>
      </c>
      <c r="E12" s="71">
        <v>0</v>
      </c>
      <c r="F12" s="71">
        <v>0</v>
      </c>
      <c r="G12" s="84" t="s">
        <v>253</v>
      </c>
      <c r="H12" s="69" t="s">
        <v>253</v>
      </c>
      <c r="I12" s="45">
        <f t="shared" si="0"/>
        <v>7.5</v>
      </c>
      <c r="J12"/>
      <c r="K12" s="11"/>
      <c r="L12" s="11"/>
      <c r="M12" s="11"/>
      <c r="N12" s="11"/>
      <c r="O12" s="11"/>
    </row>
    <row r="13" spans="2:15" ht="18" customHeight="1">
      <c r="B13"/>
      <c r="C13"/>
      <c r="D13"/>
      <c r="E13"/>
      <c r="F13"/>
      <c r="G13"/>
      <c r="H13"/>
      <c r="I13"/>
      <c r="J13"/>
      <c r="K13" s="25"/>
      <c r="L13" s="11"/>
      <c r="M13" s="11"/>
      <c r="N13" s="11"/>
      <c r="O13" s="11"/>
    </row>
    <row r="14" spans="2:15" ht="18" customHeight="1">
      <c r="B14"/>
      <c r="C14"/>
      <c r="D14"/>
      <c r="E14"/>
      <c r="F14"/>
      <c r="G14"/>
      <c r="H14"/>
      <c r="I14"/>
      <c r="J14"/>
      <c r="K14" s="25"/>
      <c r="L14" s="11"/>
      <c r="M14" s="11"/>
      <c r="N14" s="11"/>
      <c r="O14" s="11"/>
    </row>
    <row r="15" spans="2:15" ht="18" customHeight="1">
      <c r="B15"/>
      <c r="C15"/>
      <c r="D15"/>
      <c r="E15"/>
      <c r="F15"/>
      <c r="G15"/>
      <c r="H15"/>
      <c r="I15"/>
      <c r="J15"/>
      <c r="K15" s="25"/>
      <c r="L15" s="11"/>
      <c r="M15" s="11"/>
      <c r="N15" s="11"/>
      <c r="O15" s="11"/>
    </row>
    <row r="16" spans="2:15" ht="18" customHeight="1">
      <c r="B16"/>
      <c r="C16"/>
      <c r="D16"/>
      <c r="E16"/>
      <c r="F16"/>
      <c r="G16"/>
      <c r="H16"/>
      <c r="I16"/>
      <c r="J16"/>
      <c r="K16" s="25"/>
      <c r="L16" s="11"/>
      <c r="M16" s="11"/>
      <c r="N16" s="11"/>
      <c r="O16" s="11"/>
    </row>
    <row r="17" spans="2:15" ht="18" customHeight="1">
      <c r="B17"/>
      <c r="C17"/>
      <c r="D17"/>
      <c r="E17"/>
      <c r="F17"/>
      <c r="G17"/>
      <c r="H17"/>
      <c r="I17"/>
      <c r="J17"/>
      <c r="K17" s="25"/>
      <c r="L17" s="11"/>
      <c r="M17" s="11"/>
      <c r="N17" s="11"/>
      <c r="O17" s="11"/>
    </row>
    <row r="18" spans="2:15" ht="18" customHeight="1">
      <c r="B18"/>
      <c r="C18"/>
      <c r="D18"/>
      <c r="E18"/>
      <c r="F18"/>
      <c r="G18"/>
      <c r="H18"/>
      <c r="I18"/>
      <c r="J18"/>
      <c r="K18" s="25"/>
      <c r="L18" s="11"/>
      <c r="M18" s="11"/>
      <c r="N18" s="11"/>
      <c r="O18" s="11"/>
    </row>
    <row r="19" spans="2:15" ht="18" customHeight="1">
      <c r="B19"/>
      <c r="C19"/>
      <c r="D19"/>
      <c r="E19"/>
      <c r="F19"/>
      <c r="G19"/>
      <c r="H19"/>
      <c r="I19"/>
      <c r="J19" s="11"/>
      <c r="K19" s="25"/>
      <c r="L19" s="11"/>
      <c r="M19" s="11"/>
      <c r="N19" s="11"/>
      <c r="O19" s="11"/>
    </row>
    <row r="20" spans="2:15" ht="18" customHeight="1">
      <c r="B20" s="11"/>
      <c r="C20" s="11"/>
      <c r="D20" s="11"/>
      <c r="E20" s="11"/>
      <c r="F20" s="11"/>
      <c r="G20" s="11"/>
      <c r="H20" s="11"/>
      <c r="I20" s="11"/>
      <c r="J20" s="11"/>
      <c r="K20" s="25"/>
      <c r="L20" s="11"/>
      <c r="M20" s="11"/>
      <c r="N20" s="11"/>
      <c r="O20" s="11"/>
    </row>
    <row r="21" spans="2:15" ht="18" customHeight="1">
      <c r="B21" s="11"/>
      <c r="C21" s="11"/>
      <c r="D21" s="11"/>
      <c r="E21" s="11"/>
      <c r="F21" s="11"/>
      <c r="G21" s="11"/>
      <c r="H21" s="11"/>
      <c r="I21" s="11"/>
      <c r="J21" s="11"/>
      <c r="K21" s="25"/>
      <c r="L21" s="11"/>
      <c r="M21" s="11"/>
      <c r="N21" s="11"/>
      <c r="O21" s="11"/>
    </row>
    <row r="22" spans="2:15" ht="18" customHeight="1">
      <c r="B22" s="11"/>
      <c r="C22" s="11"/>
      <c r="D22" s="11" t="s">
        <v>97</v>
      </c>
      <c r="E22" s="11"/>
      <c r="F22" s="11"/>
      <c r="G22" s="11"/>
      <c r="H22" s="11"/>
      <c r="I22" s="11"/>
      <c r="J22" s="11"/>
      <c r="K22" s="25"/>
      <c r="L22" s="11"/>
      <c r="M22" s="11"/>
      <c r="N22" s="11"/>
      <c r="O22" s="11"/>
    </row>
    <row r="23" spans="2:15" ht="18" customHeight="1">
      <c r="B23" s="11"/>
      <c r="C23" s="11"/>
      <c r="D23" s="11"/>
      <c r="E23" s="11"/>
      <c r="F23" s="11"/>
      <c r="G23" s="11"/>
      <c r="H23" s="11"/>
      <c r="I23" s="11"/>
      <c r="J23" s="11"/>
      <c r="K23" s="25"/>
      <c r="L23" s="11"/>
      <c r="M23" s="11"/>
      <c r="N23" s="11"/>
      <c r="O23" s="11"/>
    </row>
    <row r="24" spans="2:15" ht="18" customHeight="1">
      <c r="B24" s="11"/>
      <c r="C24" s="11"/>
      <c r="D24" s="11"/>
      <c r="E24" s="11"/>
      <c r="F24" s="11"/>
      <c r="G24" s="11"/>
      <c r="H24" s="11"/>
      <c r="I24" s="11"/>
      <c r="J24" s="11"/>
      <c r="K24" s="25"/>
      <c r="L24" s="11"/>
      <c r="M24" s="11"/>
      <c r="N24" s="11"/>
      <c r="O24" s="11"/>
    </row>
    <row r="25" spans="2:15" ht="18" customHeight="1">
      <c r="B25" s="11"/>
      <c r="C25" s="11"/>
      <c r="D25" s="11"/>
      <c r="E25" s="11"/>
      <c r="F25" s="11"/>
      <c r="G25" s="11"/>
      <c r="H25" s="11"/>
      <c r="I25" s="11"/>
      <c r="J25" s="11"/>
      <c r="K25" s="25"/>
      <c r="L25" s="11"/>
      <c r="M25" s="11"/>
      <c r="N25" s="11"/>
      <c r="O25" s="11"/>
    </row>
    <row r="26" spans="2:15" ht="18" customHeight="1">
      <c r="B26" s="11"/>
      <c r="C26" s="11"/>
      <c r="D26" s="11"/>
      <c r="E26" s="11"/>
      <c r="F26" s="11"/>
      <c r="G26" s="11"/>
      <c r="H26" s="11"/>
      <c r="I26" s="11"/>
      <c r="J26" s="11"/>
      <c r="K26" s="25"/>
      <c r="L26" s="11"/>
      <c r="M26" s="11"/>
      <c r="N26" s="11"/>
      <c r="O26" s="11"/>
    </row>
    <row r="27" spans="2:15" ht="18" customHeight="1">
      <c r="B27" s="11"/>
      <c r="C27" s="11"/>
      <c r="D27" s="11"/>
      <c r="E27" s="11"/>
      <c r="F27" s="11"/>
      <c r="G27" s="11"/>
      <c r="H27" s="11"/>
      <c r="I27" s="11"/>
      <c r="J27" s="11"/>
      <c r="K27" s="25"/>
      <c r="L27" s="11"/>
      <c r="M27" s="11"/>
      <c r="N27" s="11"/>
      <c r="O27" s="11"/>
    </row>
    <row r="28" spans="2:15" ht="18" customHeight="1">
      <c r="B28" s="11"/>
      <c r="C28" s="11"/>
      <c r="D28" s="11"/>
      <c r="E28" s="11"/>
      <c r="F28" s="11"/>
      <c r="G28" s="11"/>
      <c r="H28" s="11"/>
      <c r="I28" s="11"/>
      <c r="J28" s="11"/>
      <c r="K28" s="25"/>
      <c r="L28" s="11"/>
      <c r="M28" s="11"/>
      <c r="N28" s="11"/>
      <c r="O28" s="11"/>
    </row>
    <row r="29" spans="2:15" ht="18" customHeight="1">
      <c r="B29" s="11"/>
      <c r="C29" s="11"/>
      <c r="D29" s="11"/>
      <c r="E29" s="11"/>
      <c r="F29" s="11"/>
      <c r="G29" s="11"/>
      <c r="H29" s="11"/>
      <c r="I29" s="11"/>
      <c r="J29" s="11"/>
      <c r="K29" s="25"/>
      <c r="L29" s="11"/>
      <c r="M29" s="11"/>
      <c r="N29" s="11"/>
      <c r="O29" s="11"/>
    </row>
    <row r="30" spans="2:15" ht="18" customHeight="1">
      <c r="B30" s="11"/>
      <c r="C30" s="11"/>
      <c r="D30" s="11"/>
      <c r="E30" s="11"/>
      <c r="F30" s="11"/>
      <c r="G30" s="11"/>
      <c r="H30" s="11"/>
      <c r="I30" s="11"/>
      <c r="J30" s="11"/>
      <c r="K30" s="25"/>
      <c r="L30" s="11"/>
      <c r="M30" s="11"/>
      <c r="N30" s="11"/>
      <c r="O30" s="11"/>
    </row>
    <row r="31" spans="2:15" ht="18" customHeight="1">
      <c r="B31" s="11"/>
      <c r="C31" s="11"/>
      <c r="D31" s="11"/>
      <c r="E31" s="11"/>
      <c r="F31" s="11"/>
      <c r="G31" s="11"/>
      <c r="H31" s="11"/>
      <c r="I31" s="11"/>
      <c r="J31" s="11"/>
      <c r="K31" s="25"/>
      <c r="L31" s="11"/>
      <c r="M31" s="11"/>
      <c r="N31" s="11"/>
      <c r="O31" s="11"/>
    </row>
    <row r="32" spans="2:15" ht="18" customHeight="1">
      <c r="B32" s="11"/>
      <c r="C32" s="11"/>
      <c r="D32" s="11"/>
      <c r="E32" s="11"/>
      <c r="F32" s="11"/>
      <c r="G32" s="11"/>
      <c r="H32" s="11"/>
      <c r="I32" s="11"/>
      <c r="J32" s="11"/>
      <c r="K32" s="25"/>
      <c r="L32" s="11"/>
      <c r="M32" s="11"/>
      <c r="N32" s="11"/>
      <c r="O32" s="11"/>
    </row>
    <row r="33" spans="2:15" ht="18" customHeight="1">
      <c r="B33" s="11"/>
      <c r="C33" s="11"/>
      <c r="D33" s="11"/>
      <c r="E33" s="11"/>
      <c r="F33" s="11"/>
      <c r="G33" s="11"/>
      <c r="H33" s="11"/>
      <c r="I33" s="11"/>
      <c r="J33" s="11"/>
      <c r="K33" s="25"/>
      <c r="L33" s="11"/>
      <c r="M33" s="11"/>
      <c r="N33" s="11"/>
      <c r="O33" s="11"/>
    </row>
    <row r="34" spans="2:15" ht="18" customHeight="1">
      <c r="B34" s="11"/>
      <c r="C34" s="11"/>
      <c r="D34" s="11"/>
      <c r="E34" s="11"/>
      <c r="F34" s="11"/>
      <c r="G34" s="11"/>
      <c r="H34" s="11"/>
      <c r="I34" s="11"/>
      <c r="J34" s="11"/>
      <c r="K34" s="25"/>
      <c r="L34" s="11"/>
      <c r="M34" s="11"/>
      <c r="N34" s="11"/>
      <c r="O34" s="11"/>
    </row>
    <row r="35" spans="2:15" ht="18" customHeight="1">
      <c r="B35" s="11"/>
      <c r="C35" s="11"/>
      <c r="D35" s="11"/>
      <c r="E35" s="11"/>
      <c r="F35" s="11"/>
      <c r="G35" s="11"/>
      <c r="H35" s="11"/>
      <c r="I35" s="11"/>
      <c r="J35" s="11"/>
      <c r="K35" s="25"/>
      <c r="L35" s="11"/>
      <c r="M35" s="11"/>
      <c r="N35" s="11"/>
      <c r="O35" s="11"/>
    </row>
    <row r="36" spans="2:15" ht="18" customHeight="1">
      <c r="B36" s="11"/>
      <c r="C36" s="11"/>
      <c r="D36" s="11"/>
      <c r="E36" s="11"/>
      <c r="F36" s="11"/>
      <c r="G36" s="11"/>
      <c r="H36" s="11"/>
      <c r="I36" s="11"/>
      <c r="J36" s="11"/>
      <c r="K36" s="25"/>
      <c r="L36" s="11"/>
      <c r="M36" s="11"/>
      <c r="N36" s="11"/>
      <c r="O36" s="11"/>
    </row>
    <row r="37" spans="2:15" ht="18" customHeight="1">
      <c r="B37" s="11"/>
      <c r="C37" s="11"/>
      <c r="D37" s="11"/>
      <c r="E37" s="11"/>
      <c r="F37" s="11"/>
      <c r="G37" s="11"/>
      <c r="H37" s="11"/>
      <c r="I37" s="11"/>
      <c r="J37" s="11"/>
      <c r="K37" s="25"/>
      <c r="L37" s="11"/>
      <c r="M37" s="11"/>
      <c r="N37" s="11"/>
      <c r="O37" s="11"/>
    </row>
    <row r="38" spans="2:15" ht="18" customHeight="1">
      <c r="B38" s="11"/>
      <c r="C38" s="11"/>
      <c r="D38" s="11"/>
      <c r="E38" s="11"/>
      <c r="F38" s="11"/>
      <c r="G38" s="11"/>
      <c r="H38" s="11"/>
      <c r="I38" s="11"/>
      <c r="J38" s="11"/>
      <c r="K38" s="25"/>
      <c r="L38" s="11"/>
      <c r="M38" s="11"/>
      <c r="N38" s="11"/>
      <c r="O38" s="11"/>
    </row>
    <row r="39" spans="2:15" ht="18" customHeight="1">
      <c r="B39" s="11"/>
      <c r="C39" s="11"/>
      <c r="D39" s="11"/>
      <c r="E39" s="11"/>
      <c r="F39" s="11"/>
      <c r="G39" s="11"/>
      <c r="H39" s="11"/>
      <c r="I39" s="11"/>
      <c r="J39" s="11"/>
      <c r="K39" s="25"/>
      <c r="L39" s="11"/>
      <c r="M39" s="11"/>
      <c r="N39" s="11"/>
      <c r="O39" s="11"/>
    </row>
    <row r="40" spans="2:15" ht="18" customHeight="1">
      <c r="B40" s="11"/>
      <c r="C40" s="11"/>
      <c r="D40" s="11"/>
      <c r="E40" s="11"/>
      <c r="F40" s="11"/>
      <c r="G40" s="11"/>
      <c r="H40" s="11"/>
      <c r="I40" s="11"/>
      <c r="J40" s="11"/>
      <c r="K40" s="25"/>
      <c r="L40" s="11"/>
      <c r="M40" s="11"/>
      <c r="N40" s="11"/>
      <c r="O40" s="11"/>
    </row>
    <row r="41" spans="2:15" ht="18" customHeight="1">
      <c r="B41" s="11"/>
      <c r="C41" s="11"/>
      <c r="D41" s="11"/>
      <c r="E41" s="11"/>
      <c r="F41" s="11"/>
      <c r="G41" s="11"/>
      <c r="H41" s="11"/>
      <c r="I41" s="11"/>
      <c r="J41" s="11"/>
      <c r="K41" s="25"/>
      <c r="L41" s="11"/>
      <c r="M41" s="11"/>
      <c r="N41" s="11"/>
      <c r="O41" s="11"/>
    </row>
    <row r="42" spans="2:15" ht="18" customHeight="1">
      <c r="B42" s="11"/>
      <c r="C42" s="11"/>
      <c r="D42" s="11"/>
      <c r="E42" s="11"/>
      <c r="F42" s="11"/>
      <c r="G42" s="11"/>
      <c r="H42" s="11"/>
      <c r="I42" s="11"/>
      <c r="J42" s="11"/>
      <c r="K42" s="25"/>
      <c r="L42" s="11"/>
      <c r="M42" s="11"/>
      <c r="N42" s="11"/>
      <c r="O42" s="11"/>
    </row>
    <row r="43" spans="2:15" ht="18" customHeight="1">
      <c r="B43" s="11"/>
      <c r="C43" s="11"/>
      <c r="D43" s="11"/>
      <c r="E43" s="11"/>
      <c r="F43" s="11"/>
      <c r="G43" s="11"/>
      <c r="H43" s="11"/>
      <c r="I43" s="11"/>
      <c r="J43" s="11"/>
      <c r="K43" s="25"/>
      <c r="L43" s="11"/>
      <c r="M43" s="11"/>
      <c r="N43" s="11"/>
      <c r="O43" s="11"/>
    </row>
    <row r="44" spans="2:15" ht="18" customHeight="1">
      <c r="B44" s="11"/>
      <c r="C44" s="11"/>
      <c r="D44" s="11"/>
      <c r="E44" s="11"/>
      <c r="F44" s="11"/>
      <c r="G44" s="11"/>
      <c r="H44" s="11"/>
      <c r="I44" s="11"/>
      <c r="J44" s="11"/>
      <c r="K44" s="25"/>
      <c r="L44" s="11"/>
      <c r="M44" s="11"/>
      <c r="N44" s="11"/>
      <c r="O44" s="11"/>
    </row>
    <row r="45" spans="2:15" ht="18" customHeight="1">
      <c r="B45" s="11"/>
      <c r="C45" s="11"/>
      <c r="D45" s="11"/>
      <c r="E45" s="11"/>
      <c r="F45" s="11"/>
      <c r="G45" s="11"/>
      <c r="H45" s="11"/>
      <c r="I45" s="11"/>
      <c r="J45" s="11"/>
      <c r="K45" s="25"/>
      <c r="L45" s="11"/>
      <c r="M45" s="11"/>
      <c r="N45" s="11"/>
      <c r="O45" s="11"/>
    </row>
    <row r="46" spans="2:15" ht="18" customHeight="1">
      <c r="B46" s="11"/>
      <c r="C46" s="11"/>
      <c r="D46" s="11"/>
      <c r="E46" s="11"/>
      <c r="F46" s="11"/>
      <c r="G46" s="11"/>
      <c r="H46" s="11"/>
      <c r="I46" s="11"/>
      <c r="J46" s="11"/>
      <c r="K46" s="25"/>
      <c r="L46" s="11"/>
      <c r="M46" s="11"/>
      <c r="N46" s="11"/>
      <c r="O46" s="11"/>
    </row>
    <row r="47" spans="2:15" ht="18" customHeight="1">
      <c r="B47" s="11"/>
      <c r="C47" s="11"/>
      <c r="D47" s="11"/>
      <c r="E47" s="11"/>
      <c r="F47" s="11"/>
      <c r="G47" s="11"/>
      <c r="H47" s="11"/>
      <c r="I47" s="11"/>
      <c r="J47" s="11"/>
      <c r="K47" s="25"/>
      <c r="L47" s="11"/>
      <c r="M47" s="11"/>
      <c r="N47" s="11"/>
      <c r="O47" s="11"/>
    </row>
    <row r="48" spans="2:15" ht="18" customHeight="1">
      <c r="B48" s="11"/>
      <c r="C48" s="11"/>
      <c r="D48" s="11"/>
      <c r="E48" s="11"/>
      <c r="F48" s="11"/>
      <c r="G48" s="11"/>
      <c r="H48" s="11"/>
      <c r="I48" s="11"/>
      <c r="J48" s="11"/>
      <c r="K48" s="25"/>
      <c r="L48" s="11"/>
      <c r="M48" s="11"/>
      <c r="N48" s="11"/>
      <c r="O48" s="11"/>
    </row>
    <row r="49" spans="2:15" ht="18" customHeight="1">
      <c r="B49" s="11"/>
      <c r="C49" s="11"/>
      <c r="D49" s="11"/>
      <c r="E49" s="11"/>
      <c r="F49" s="11"/>
      <c r="G49" s="11"/>
      <c r="H49" s="11"/>
      <c r="I49" s="11"/>
      <c r="J49" s="11"/>
      <c r="K49" s="25"/>
      <c r="L49" s="11"/>
      <c r="M49" s="11"/>
      <c r="N49" s="11"/>
      <c r="O49" s="11"/>
    </row>
    <row r="50" spans="2:15" ht="18" customHeight="1">
      <c r="B50" s="11"/>
      <c r="C50" s="11"/>
      <c r="D50" s="11"/>
      <c r="E50" s="11"/>
      <c r="F50" s="11"/>
      <c r="G50" s="11"/>
      <c r="H50" s="11"/>
      <c r="I50" s="11"/>
      <c r="J50" s="11"/>
      <c r="K50" s="25"/>
      <c r="L50" s="11"/>
      <c r="M50" s="11"/>
      <c r="N50" s="11"/>
      <c r="O50" s="11"/>
    </row>
    <row r="51" spans="2:15" ht="18" customHeight="1">
      <c r="B51" s="11"/>
      <c r="C51" s="11"/>
      <c r="D51" s="11"/>
      <c r="E51" s="11"/>
      <c r="F51" s="11"/>
      <c r="G51" s="11"/>
      <c r="H51" s="11"/>
      <c r="I51" s="11"/>
      <c r="J51" s="11"/>
      <c r="K51" s="25"/>
      <c r="L51" s="11"/>
      <c r="M51" s="11"/>
      <c r="N51" s="11"/>
      <c r="O51" s="11"/>
    </row>
    <row r="52" spans="2:15" ht="18" customHeight="1">
      <c r="B52" s="11"/>
      <c r="C52" s="11"/>
      <c r="D52" s="11"/>
      <c r="E52" s="11"/>
      <c r="F52" s="11"/>
      <c r="G52" s="11"/>
      <c r="H52" s="11"/>
      <c r="I52" s="11"/>
      <c r="J52" s="11"/>
      <c r="K52" s="25"/>
      <c r="L52" s="11"/>
      <c r="M52" s="11"/>
      <c r="N52" s="11"/>
      <c r="O52" s="11"/>
    </row>
    <row r="53" spans="2:15" ht="18" customHeight="1">
      <c r="B53" s="11"/>
      <c r="C53" s="11"/>
      <c r="D53" s="11"/>
      <c r="E53" s="11"/>
      <c r="F53" s="11"/>
      <c r="G53" s="11"/>
      <c r="H53" s="11"/>
      <c r="I53" s="11"/>
      <c r="J53" s="11"/>
      <c r="K53" s="25"/>
      <c r="L53" s="11"/>
      <c r="M53" s="11"/>
      <c r="N53" s="11"/>
      <c r="O53" s="11"/>
    </row>
    <row r="54" spans="2:15" ht="18" customHeight="1">
      <c r="B54" s="11"/>
      <c r="C54" s="11"/>
      <c r="D54" s="11"/>
      <c r="E54" s="11"/>
      <c r="F54" s="11"/>
      <c r="G54" s="11"/>
      <c r="H54" s="11"/>
      <c r="I54" s="11"/>
      <c r="J54" s="11"/>
      <c r="K54" s="25"/>
      <c r="L54" s="11"/>
      <c r="M54" s="11"/>
      <c r="N54" s="11"/>
      <c r="O54" s="11"/>
    </row>
    <row r="55" spans="2:15" ht="18" customHeight="1">
      <c r="B55" s="11"/>
      <c r="C55" s="11"/>
      <c r="D55" s="11"/>
      <c r="E55" s="11"/>
      <c r="F55" s="11"/>
      <c r="G55" s="11"/>
      <c r="H55" s="11"/>
      <c r="I55" s="11"/>
      <c r="J55" s="11"/>
      <c r="K55" s="25"/>
      <c r="L55" s="11"/>
      <c r="M55" s="11"/>
      <c r="N55" s="11"/>
      <c r="O55" s="11"/>
    </row>
    <row r="56" spans="2:15" ht="18" customHeight="1">
      <c r="B56" s="11"/>
      <c r="C56" s="11"/>
      <c r="D56" s="11"/>
      <c r="E56" s="11"/>
      <c r="F56" s="11"/>
      <c r="G56" s="11"/>
      <c r="H56" s="11"/>
      <c r="I56" s="11"/>
      <c r="J56" s="11"/>
      <c r="K56" s="25"/>
      <c r="L56" s="11"/>
      <c r="M56" s="11"/>
      <c r="N56" s="11"/>
      <c r="O56" s="11"/>
    </row>
    <row r="57" spans="2:15" ht="18" customHeight="1">
      <c r="B57" s="11"/>
      <c r="C57" s="11"/>
      <c r="D57" s="11"/>
      <c r="E57" s="11"/>
      <c r="F57" s="11"/>
      <c r="G57" s="11"/>
      <c r="H57" s="11"/>
      <c r="I57" s="11"/>
      <c r="J57" s="11"/>
      <c r="K57" s="25"/>
      <c r="L57" s="11"/>
      <c r="M57" s="11"/>
      <c r="N57" s="11"/>
      <c r="O57" s="11"/>
    </row>
    <row r="58" spans="2:12" ht="18" customHeight="1">
      <c r="B58" s="11"/>
      <c r="C58" s="11"/>
      <c r="D58" s="11"/>
      <c r="E58" s="11"/>
      <c r="F58" s="11"/>
      <c r="G58" s="11"/>
      <c r="H58" s="11"/>
      <c r="I58" s="11"/>
      <c r="J58" s="11"/>
      <c r="K58" s="25"/>
      <c r="L58" s="11"/>
    </row>
    <row r="59" spans="2:12" ht="18" customHeight="1">
      <c r="B59" s="11"/>
      <c r="C59" s="11"/>
      <c r="D59" s="11"/>
      <c r="E59" s="11"/>
      <c r="F59" s="11"/>
      <c r="G59" s="11"/>
      <c r="H59" s="11"/>
      <c r="I59" s="11"/>
      <c r="J59" s="11"/>
      <c r="K59" s="25"/>
      <c r="L59" s="11"/>
    </row>
    <row r="60" spans="2:12" ht="18" customHeight="1">
      <c r="B60" s="11"/>
      <c r="C60" s="11"/>
      <c r="D60" s="11"/>
      <c r="E60" s="11"/>
      <c r="F60" s="11"/>
      <c r="G60" s="11"/>
      <c r="H60" s="11"/>
      <c r="I60" s="11"/>
      <c r="J60" s="11"/>
      <c r="K60" s="25"/>
      <c r="L60" s="11"/>
    </row>
    <row r="61" spans="2:12" ht="18" customHeight="1">
      <c r="B61" s="11"/>
      <c r="C61" s="11"/>
      <c r="D61" s="11"/>
      <c r="E61" s="11"/>
      <c r="F61" s="11"/>
      <c r="G61" s="11"/>
      <c r="H61" s="11"/>
      <c r="I61" s="11"/>
      <c r="J61" s="11"/>
      <c r="K61" s="25"/>
      <c r="L61" s="11"/>
    </row>
    <row r="62" spans="2:12" ht="12.75">
      <c r="B62" s="11"/>
      <c r="C62" s="11"/>
      <c r="D62" s="11"/>
      <c r="E62" s="11"/>
      <c r="F62" s="11"/>
      <c r="G62" s="11"/>
      <c r="H62" s="11"/>
      <c r="I62" s="11"/>
      <c r="J62" s="11"/>
      <c r="K62" s="25"/>
      <c r="L62" s="11"/>
    </row>
    <row r="63" spans="2:12" ht="12.75">
      <c r="B63" s="11"/>
      <c r="C63" s="11"/>
      <c r="D63" s="11"/>
      <c r="E63" s="11"/>
      <c r="F63" s="11"/>
      <c r="G63" s="11"/>
      <c r="H63" s="11"/>
      <c r="I63" s="11"/>
      <c r="J63" s="11"/>
      <c r="K63" s="25"/>
      <c r="L63" s="11"/>
    </row>
    <row r="64" spans="2:12" ht="12.75">
      <c r="B64" s="11"/>
      <c r="C64" s="11"/>
      <c r="D64" s="11"/>
      <c r="E64" s="11"/>
      <c r="F64" s="11"/>
      <c r="G64" s="11"/>
      <c r="H64" s="11"/>
      <c r="I64" s="11"/>
      <c r="J64" s="11"/>
      <c r="K64" s="25"/>
      <c r="L64" s="11"/>
    </row>
    <row r="65" spans="2:12" ht="12.75">
      <c r="B65" s="11"/>
      <c r="C65" s="11"/>
      <c r="D65" s="11"/>
      <c r="E65" s="11"/>
      <c r="F65" s="11"/>
      <c r="G65" s="11"/>
      <c r="H65" s="11"/>
      <c r="I65" s="11"/>
      <c r="J65" s="11"/>
      <c r="K65" s="25"/>
      <c r="L65" s="11"/>
    </row>
    <row r="66" spans="2:12" ht="12.75">
      <c r="B66" s="11"/>
      <c r="C66" s="11"/>
      <c r="D66" s="11"/>
      <c r="E66" s="11"/>
      <c r="F66" s="11"/>
      <c r="G66" s="11"/>
      <c r="H66" s="11"/>
      <c r="I66" s="11"/>
      <c r="J66" s="11"/>
      <c r="K66" s="25"/>
      <c r="L66" s="11"/>
    </row>
    <row r="67" spans="2:12" ht="12.75">
      <c r="B67" s="11"/>
      <c r="C67" s="11"/>
      <c r="D67" s="11"/>
      <c r="E67" s="11"/>
      <c r="F67" s="11"/>
      <c r="G67" s="11"/>
      <c r="H67" s="11"/>
      <c r="I67" s="11"/>
      <c r="J67" s="11"/>
      <c r="K67" s="25"/>
      <c r="L67" s="11"/>
    </row>
    <row r="68" spans="2:12" ht="12.75">
      <c r="B68" s="11"/>
      <c r="C68" s="11"/>
      <c r="D68" s="11"/>
      <c r="E68" s="11"/>
      <c r="F68" s="11"/>
      <c r="G68" s="11"/>
      <c r="H68" s="11"/>
      <c r="I68" s="11"/>
      <c r="J68" s="11"/>
      <c r="K68" s="25"/>
      <c r="L68" s="11"/>
    </row>
    <row r="69" spans="2:12" ht="12.75">
      <c r="B69" s="11"/>
      <c r="C69" s="11"/>
      <c r="D69" s="11"/>
      <c r="E69" s="11"/>
      <c r="F69" s="11"/>
      <c r="G69" s="11"/>
      <c r="H69" s="11"/>
      <c r="I69" s="11"/>
      <c r="J69" s="11"/>
      <c r="K69" s="25"/>
      <c r="L69" s="11"/>
    </row>
    <row r="70" spans="2:12" ht="12.75">
      <c r="B70" s="11"/>
      <c r="C70" s="11"/>
      <c r="D70" s="11"/>
      <c r="E70" s="11"/>
      <c r="F70" s="11"/>
      <c r="G70" s="11"/>
      <c r="H70" s="11"/>
      <c r="I70" s="11"/>
      <c r="J70" s="11"/>
      <c r="K70" s="25"/>
      <c r="L70" s="11"/>
    </row>
    <row r="71" spans="2:12" ht="12.75">
      <c r="B71" s="11"/>
      <c r="C71" s="11"/>
      <c r="D71" s="11"/>
      <c r="E71" s="11"/>
      <c r="F71" s="11"/>
      <c r="G71" s="11"/>
      <c r="H71" s="11"/>
      <c r="I71" s="11"/>
      <c r="J71" s="11"/>
      <c r="K71" s="25"/>
      <c r="L71" s="11"/>
    </row>
    <row r="72" spans="2:12" ht="12.75">
      <c r="B72" s="11"/>
      <c r="C72" s="11"/>
      <c r="D72" s="11"/>
      <c r="E72" s="11"/>
      <c r="F72" s="11"/>
      <c r="G72" s="11"/>
      <c r="H72" s="11"/>
      <c r="I72" s="11"/>
      <c r="J72" s="11"/>
      <c r="K72" s="25"/>
      <c r="L72" s="11"/>
    </row>
    <row r="73" spans="2:12" ht="12.75">
      <c r="B73" s="11"/>
      <c r="C73" s="11"/>
      <c r="D73" s="11"/>
      <c r="E73" s="11"/>
      <c r="F73" s="11"/>
      <c r="G73" s="11"/>
      <c r="H73" s="11"/>
      <c r="I73" s="11"/>
      <c r="J73" s="11"/>
      <c r="K73" s="25"/>
      <c r="L73" s="11"/>
    </row>
    <row r="74" spans="2:12" ht="12.75">
      <c r="B74" s="11"/>
      <c r="C74" s="11"/>
      <c r="D74" s="11"/>
      <c r="E74" s="11"/>
      <c r="F74" s="11"/>
      <c r="G74" s="11"/>
      <c r="H74" s="11"/>
      <c r="I74" s="11"/>
      <c r="J74" s="11"/>
      <c r="K74" s="25"/>
      <c r="L74" s="11"/>
    </row>
    <row r="75" spans="2:12" ht="12.75">
      <c r="B75" s="11"/>
      <c r="C75" s="11"/>
      <c r="D75" s="11"/>
      <c r="E75" s="11"/>
      <c r="F75" s="11"/>
      <c r="G75" s="11"/>
      <c r="H75" s="11"/>
      <c r="I75" s="11"/>
      <c r="J75" s="11"/>
      <c r="K75" s="25"/>
      <c r="L75" s="11"/>
    </row>
    <row r="76" spans="2:12" ht="12.75">
      <c r="B76" s="11"/>
      <c r="C76" s="11"/>
      <c r="D76" s="11"/>
      <c r="E76" s="11"/>
      <c r="F76" s="11"/>
      <c r="G76" s="11"/>
      <c r="H76" s="11"/>
      <c r="I76" s="11"/>
      <c r="J76" s="11"/>
      <c r="K76" s="25"/>
      <c r="L76" s="11"/>
    </row>
    <row r="77" spans="2:12" ht="12.75">
      <c r="B77" s="11"/>
      <c r="C77" s="11"/>
      <c r="D77" s="11"/>
      <c r="E77" s="11"/>
      <c r="F77" s="11"/>
      <c r="G77" s="11"/>
      <c r="H77" s="11"/>
      <c r="I77" s="11"/>
      <c r="J77" s="11"/>
      <c r="K77" s="25"/>
      <c r="L77" s="11"/>
    </row>
    <row r="78" spans="2:12" ht="12.75">
      <c r="B78" s="11"/>
      <c r="C78" s="11"/>
      <c r="D78" s="11"/>
      <c r="E78" s="11"/>
      <c r="F78" s="11"/>
      <c r="G78" s="11"/>
      <c r="H78" s="11"/>
      <c r="I78" s="11"/>
      <c r="J78" s="11"/>
      <c r="K78" s="25"/>
      <c r="L78" s="11"/>
    </row>
    <row r="79" spans="2:12" ht="12.75">
      <c r="B79" s="11"/>
      <c r="C79" s="11"/>
      <c r="D79" s="11"/>
      <c r="E79" s="11"/>
      <c r="F79" s="11"/>
      <c r="G79" s="11"/>
      <c r="H79" s="11"/>
      <c r="I79" s="11"/>
      <c r="J79" s="11"/>
      <c r="K79" s="25"/>
      <c r="L79" s="11"/>
    </row>
    <row r="80" spans="2:12" ht="12.75">
      <c r="B80" s="11"/>
      <c r="C80" s="11"/>
      <c r="D80" s="11"/>
      <c r="E80" s="11"/>
      <c r="F80" s="11"/>
      <c r="G80" s="11"/>
      <c r="H80" s="11"/>
      <c r="I80" s="11"/>
      <c r="J80" s="11"/>
      <c r="K80" s="25"/>
      <c r="L80" s="11"/>
    </row>
    <row r="81" spans="2:12" ht="12.75">
      <c r="B81" s="11"/>
      <c r="C81" s="11"/>
      <c r="D81" s="11"/>
      <c r="E81" s="11"/>
      <c r="F81" s="11"/>
      <c r="G81" s="11"/>
      <c r="H81" s="11"/>
      <c r="I81" s="11"/>
      <c r="J81" s="11"/>
      <c r="K81" s="25"/>
      <c r="L81" s="11"/>
    </row>
    <row r="82" spans="2:12" ht="12.75">
      <c r="B82" s="11"/>
      <c r="C82" s="11"/>
      <c r="D82" s="11"/>
      <c r="E82" s="11"/>
      <c r="F82" s="11"/>
      <c r="G82" s="11"/>
      <c r="H82" s="11"/>
      <c r="I82" s="11"/>
      <c r="J82" s="11"/>
      <c r="K82" s="25"/>
      <c r="L82" s="11"/>
    </row>
    <row r="83" spans="2:12" ht="12.75">
      <c r="B83" s="11"/>
      <c r="C83" s="11"/>
      <c r="D83" s="11"/>
      <c r="E83" s="11"/>
      <c r="F83" s="11"/>
      <c r="G83" s="11"/>
      <c r="H83" s="11"/>
      <c r="I83" s="11"/>
      <c r="J83" s="11"/>
      <c r="K83" s="25"/>
      <c r="L83" s="11"/>
    </row>
    <row r="84" spans="2:12" ht="12.75">
      <c r="B84" s="11"/>
      <c r="C84" s="11"/>
      <c r="D84" s="11"/>
      <c r="E84" s="11"/>
      <c r="F84" s="11"/>
      <c r="G84" s="11"/>
      <c r="H84" s="11"/>
      <c r="I84" s="11"/>
      <c r="J84" s="11"/>
      <c r="K84" s="25"/>
      <c r="L84" s="11"/>
    </row>
    <row r="85" spans="2:12" ht="12.75">
      <c r="B85" s="11"/>
      <c r="C85" s="11"/>
      <c r="D85" s="11"/>
      <c r="E85" s="11"/>
      <c r="F85" s="11"/>
      <c r="G85" s="11"/>
      <c r="H85" s="11"/>
      <c r="I85" s="11"/>
      <c r="J85" s="11"/>
      <c r="K85" s="25"/>
      <c r="L85" s="11"/>
    </row>
    <row r="86" spans="2:12" ht="12.75">
      <c r="B86" s="11"/>
      <c r="C86" s="11"/>
      <c r="D86" s="11"/>
      <c r="E86" s="11"/>
      <c r="F86" s="11"/>
      <c r="G86" s="11"/>
      <c r="H86" s="11"/>
      <c r="I86" s="11"/>
      <c r="J86" s="11"/>
      <c r="K86" s="25"/>
      <c r="L86" s="11"/>
    </row>
    <row r="87" spans="2:12" ht="12.75">
      <c r="B87" s="11"/>
      <c r="C87" s="11"/>
      <c r="D87" s="11"/>
      <c r="E87" s="11"/>
      <c r="F87" s="11"/>
      <c r="G87" s="11"/>
      <c r="H87" s="11"/>
      <c r="I87" s="11"/>
      <c r="J87" s="11"/>
      <c r="K87" s="25"/>
      <c r="L87" s="11"/>
    </row>
  </sheetData>
  <sheetProtection/>
  <mergeCells count="1">
    <mergeCell ref="B1:I1"/>
  </mergeCells>
  <printOptions/>
  <pageMargins left="0.35433070866141736" right="0.15748031496062992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6.57421875" style="26" customWidth="1"/>
    <col min="2" max="2" width="5.8515625" style="26" customWidth="1"/>
    <col min="3" max="3" width="6.7109375" style="26" customWidth="1"/>
    <col min="4" max="4" width="9.140625" style="37" customWidth="1"/>
  </cols>
  <sheetData>
    <row r="1" spans="1:4" ht="24" customHeight="1">
      <c r="A1" s="91" t="s">
        <v>32</v>
      </c>
      <c r="B1" s="91"/>
      <c r="C1" s="91"/>
      <c r="D1" s="41" t="s">
        <v>33</v>
      </c>
    </row>
    <row r="2" spans="1:4" ht="15.75" customHeight="1">
      <c r="A2" s="26">
        <v>1</v>
      </c>
      <c r="B2" s="26" t="s">
        <v>31</v>
      </c>
      <c r="C2" s="26">
        <v>5</v>
      </c>
      <c r="D2" s="37">
        <v>1</v>
      </c>
    </row>
    <row r="3" spans="1:4" ht="15.75" customHeight="1">
      <c r="A3" s="26">
        <f>A2+5</f>
        <v>6</v>
      </c>
      <c r="B3" s="26" t="s">
        <v>31</v>
      </c>
      <c r="C3" s="26">
        <f>C2+6</f>
        <v>11</v>
      </c>
      <c r="D3" s="37">
        <f>D2+1</f>
        <v>2</v>
      </c>
    </row>
    <row r="4" spans="1:4" ht="15.75" customHeight="1">
      <c r="A4" s="26">
        <f aca="true" t="shared" si="0" ref="A4:A9">A3+6</f>
        <v>12</v>
      </c>
      <c r="B4" s="26" t="s">
        <v>31</v>
      </c>
      <c r="C4" s="26">
        <f aca="true" t="shared" si="1" ref="C4:C9">C3+6</f>
        <v>17</v>
      </c>
      <c r="D4" s="37">
        <f aca="true" t="shared" si="2" ref="D4:D9">D3+1</f>
        <v>3</v>
      </c>
    </row>
    <row r="5" spans="1:4" ht="15.75" customHeight="1">
      <c r="A5" s="26">
        <f t="shared" si="0"/>
        <v>18</v>
      </c>
      <c r="B5" s="26" t="s">
        <v>31</v>
      </c>
      <c r="C5" s="26">
        <f t="shared" si="1"/>
        <v>23</v>
      </c>
      <c r="D5" s="37">
        <f t="shared" si="2"/>
        <v>4</v>
      </c>
    </row>
    <row r="6" spans="1:4" ht="15.75" customHeight="1">
      <c r="A6" s="26">
        <f t="shared" si="0"/>
        <v>24</v>
      </c>
      <c r="B6" s="26" t="s">
        <v>31</v>
      </c>
      <c r="C6" s="26">
        <f t="shared" si="1"/>
        <v>29</v>
      </c>
      <c r="D6" s="37">
        <f t="shared" si="2"/>
        <v>5</v>
      </c>
    </row>
    <row r="7" spans="1:4" ht="15.75" customHeight="1">
      <c r="A7" s="26">
        <f t="shared" si="0"/>
        <v>30</v>
      </c>
      <c r="B7" s="26" t="s">
        <v>31</v>
      </c>
      <c r="C7" s="26">
        <f t="shared" si="1"/>
        <v>35</v>
      </c>
      <c r="D7" s="37">
        <f t="shared" si="2"/>
        <v>6</v>
      </c>
    </row>
    <row r="8" spans="1:4" ht="15.75" customHeight="1">
      <c r="A8" s="26">
        <f t="shared" si="0"/>
        <v>36</v>
      </c>
      <c r="B8" s="26" t="s">
        <v>31</v>
      </c>
      <c r="C8" s="26">
        <f t="shared" si="1"/>
        <v>41</v>
      </c>
      <c r="D8" s="37">
        <f t="shared" si="2"/>
        <v>7</v>
      </c>
    </row>
    <row r="9" spans="1:4" ht="15.75" customHeight="1">
      <c r="A9" s="26">
        <f t="shared" si="0"/>
        <v>42</v>
      </c>
      <c r="B9" s="26" t="s">
        <v>31</v>
      </c>
      <c r="C9" s="26">
        <f t="shared" si="1"/>
        <v>47</v>
      </c>
      <c r="D9" s="37">
        <f t="shared" si="2"/>
        <v>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120.7109375" style="0" customWidth="1"/>
    <col min="3" max="3" width="9.57421875" style="0" bestFit="1" customWidth="1"/>
  </cols>
  <sheetData>
    <row r="1" ht="22.5">
      <c r="A1" s="1" t="s">
        <v>193</v>
      </c>
    </row>
    <row r="3" ht="17.25">
      <c r="A3" s="2" t="s">
        <v>194</v>
      </c>
    </row>
    <row r="5" ht="12.75">
      <c r="A5" s="4" t="s">
        <v>23</v>
      </c>
    </row>
    <row r="7" ht="12.75">
      <c r="A7" t="s">
        <v>22</v>
      </c>
    </row>
    <row r="8" ht="12.75">
      <c r="A8" t="s">
        <v>16</v>
      </c>
    </row>
    <row r="9" ht="12.75">
      <c r="A9" t="s">
        <v>35</v>
      </c>
    </row>
    <row r="10" ht="12.75">
      <c r="A10" s="4" t="s">
        <v>26</v>
      </c>
    </row>
    <row r="11" ht="12.75">
      <c r="A11" t="s">
        <v>195</v>
      </c>
    </row>
    <row r="13" ht="12.75">
      <c r="A13" t="s">
        <v>196</v>
      </c>
    </row>
    <row r="14" ht="12.75">
      <c r="A14" s="4" t="s">
        <v>197</v>
      </c>
    </row>
    <row r="15" ht="12.75">
      <c r="A15" s="4" t="s">
        <v>66</v>
      </c>
    </row>
    <row r="17" ht="12.75">
      <c r="A17" s="32" t="s">
        <v>34</v>
      </c>
    </row>
    <row r="19" ht="12.75">
      <c r="A19" t="s">
        <v>17</v>
      </c>
    </row>
    <row r="21" ht="12.75">
      <c r="A21" t="s">
        <v>18</v>
      </c>
    </row>
    <row r="23" ht="12.75">
      <c r="A23" t="s">
        <v>19</v>
      </c>
    </row>
    <row r="24" ht="12.75">
      <c r="A24" t="s">
        <v>15</v>
      </c>
    </row>
    <row r="25" ht="12.75">
      <c r="A25" t="s">
        <v>10</v>
      </c>
    </row>
    <row r="26" ht="12.75">
      <c r="A26" t="s">
        <v>198</v>
      </c>
    </row>
    <row r="28" ht="12.75">
      <c r="A28" t="s">
        <v>11</v>
      </c>
    </row>
    <row r="29" ht="12.75">
      <c r="A29" t="s">
        <v>12</v>
      </c>
    </row>
    <row r="30" ht="12.75">
      <c r="A30" t="s">
        <v>13</v>
      </c>
    </row>
    <row r="32" ht="12.75">
      <c r="A32" t="s">
        <v>20</v>
      </c>
    </row>
    <row r="34" ht="12.75">
      <c r="A34" t="s">
        <v>14</v>
      </c>
    </row>
    <row r="36" ht="12.75">
      <c r="A36" t="s">
        <v>199</v>
      </c>
    </row>
    <row r="37" ht="12.75">
      <c r="A37" t="s">
        <v>200</v>
      </c>
    </row>
    <row r="38" ht="12.75">
      <c r="A38" t="s">
        <v>201</v>
      </c>
    </row>
    <row r="39" ht="12.75">
      <c r="A39" t="s">
        <v>202</v>
      </c>
    </row>
    <row r="40" ht="12.75">
      <c r="A40" t="s">
        <v>203</v>
      </c>
    </row>
    <row r="41" ht="12.75">
      <c r="A41" s="4" t="s">
        <v>204</v>
      </c>
    </row>
    <row r="42" ht="12.75">
      <c r="A42" s="4" t="s">
        <v>205</v>
      </c>
    </row>
    <row r="43" ht="12.75">
      <c r="A43" t="s">
        <v>206</v>
      </c>
    </row>
    <row r="44" ht="12.75">
      <c r="A44" t="s">
        <v>207</v>
      </c>
    </row>
    <row r="45" ht="12.75">
      <c r="A45" s="11" t="s">
        <v>208</v>
      </c>
    </row>
    <row r="46" ht="12.75">
      <c r="A46" s="11" t="s">
        <v>209</v>
      </c>
    </row>
    <row r="47" ht="12.75">
      <c r="A47" t="s">
        <v>210</v>
      </c>
    </row>
  </sheetData>
  <sheetProtection/>
  <printOptions/>
  <pageMargins left="0.7480314960629921" right="0.7480314960629921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Master</dc:creator>
  <cp:keywords/>
  <dc:description/>
  <cp:lastModifiedBy>david.bishop</cp:lastModifiedBy>
  <cp:lastPrinted>2019-11-20T17:03:18Z</cp:lastPrinted>
  <dcterms:created xsi:type="dcterms:W3CDTF">2008-12-10T16:36:19Z</dcterms:created>
  <dcterms:modified xsi:type="dcterms:W3CDTF">2020-06-10T09:21:25Z</dcterms:modified>
  <cp:category/>
  <cp:version/>
  <cp:contentType/>
  <cp:contentStatus/>
</cp:coreProperties>
</file>